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<sst xmlns="http://schemas.openxmlformats.org/spreadsheetml/2006/main" count="258" uniqueCount="89">
  <si>
    <t>Họ và tên</t>
  </si>
  <si>
    <t>Ghi chú</t>
  </si>
  <si>
    <t>Stt</t>
  </si>
  <si>
    <t>ĐVT</t>
  </si>
  <si>
    <t xml:space="preserve">Số lượng </t>
  </si>
  <si>
    <t>Thành tiền
(đồng)</t>
  </si>
  <si>
    <t>m2</t>
  </si>
  <si>
    <t>Hỗ trợ chuyển đổi nghề và tạo việc làm</t>
  </si>
  <si>
    <t>Tổng chi phí đền bù</t>
  </si>
  <si>
    <t xml:space="preserve">Chi phí tổ chức thực hiện công tác bồi thường, hỗ trợ và tái định cư </t>
  </si>
  <si>
    <t>Tổng chi phí</t>
  </si>
  <si>
    <t>Phụ lục</t>
  </si>
  <si>
    <t xml:space="preserve">Đơn giá </t>
  </si>
  <si>
    <t>Hỗ trợ</t>
  </si>
  <si>
    <t xml:space="preserve">Hệ số ĐCGĐ </t>
  </si>
  <si>
    <t>Mã số</t>
  </si>
  <si>
    <t>Điều kiện đến bù</t>
  </si>
  <si>
    <t>Đất trồng màu thửa số 1, VT1 vùng đồng bằng. (Giao theo NĐ 64/CP)</t>
  </si>
  <si>
    <t>Hồ Độc</t>
  </si>
  <si>
    <t>Đất trồng màu thửa số 36, VT1 vùng đồng bằng. (Giao theo NĐ 64/CP)</t>
  </si>
  <si>
    <t>Hồ Diệu</t>
  </si>
  <si>
    <t>Đất trồng màu thửa số 34, VT1 vùng đồng bằng. (Giao theo NĐ 64/CP)</t>
  </si>
  <si>
    <t>Hồ Dũng</t>
  </si>
  <si>
    <t>Đất trồng màu thửa số 33, VT1 vùng đồng bằng. (Giao theo NĐ 64/CP)</t>
  </si>
  <si>
    <t>Cây lạc</t>
  </si>
  <si>
    <t xml:space="preserve">Hồ Quốc Bình </t>
  </si>
  <si>
    <t>Đất trồng màu thửa số 20, VT1 vùng đồng bằng. (Giao theo NĐ 64/CP)</t>
  </si>
  <si>
    <t>Hồ Sáu</t>
  </si>
  <si>
    <t>Đất trồng màu thửa số 18, VT1 vùng đồng bằng. (Giao theo NĐ 64/CP)</t>
  </si>
  <si>
    <t>Hồ Tá</t>
  </si>
  <si>
    <t>Đất trồng màu thửa số 27, VT1 vùng đồng bằng. (Giao theo NĐ 64/CP)</t>
  </si>
  <si>
    <t>Hồ Thúc Lập</t>
  </si>
  <si>
    <t>Đất trồng màu thửa số 22, VT1 vùng đồng bằng. (Giao theo NĐ 64/CP)</t>
  </si>
  <si>
    <t>Hồ Tiết</t>
  </si>
  <si>
    <t>Hồ Trọng Ta</t>
  </si>
  <si>
    <t>Đất trồng màu thửa số 9,13,17, VT1 vùng đồng bằng. (Giao theo NĐ 64/CP)</t>
  </si>
  <si>
    <t>Hồ Văn Mại</t>
  </si>
  <si>
    <t>Đất trồng màu thửa số 10, VT1 vùng đồng bằng. (Giao theo NĐ 64/CP)</t>
  </si>
  <si>
    <t>Hồ Viết Sơn</t>
  </si>
  <si>
    <t>Đất trồng màu thửa số 39, VT1 vùng đồng bằng. (Giao theo NĐ 64/CP)</t>
  </si>
  <si>
    <t>Hồ Viết Tây</t>
  </si>
  <si>
    <t>Đất trồng màu thửa số 8,11,15, VT1 vùng đồng bằng. (Giao theo NĐ 64/CP)</t>
  </si>
  <si>
    <t>Hoàng Quyết</t>
  </si>
  <si>
    <t>Đất trồng màu thửa số 38, VT1 vùng đồng bằng. (Giao theo NĐ 64/CP)</t>
  </si>
  <si>
    <t>Hoàng Thi</t>
  </si>
  <si>
    <t>Đất trồng màu thửa số 14,19, VT1 vùng đồng bằng. (Giao theo NĐ 64/CP)</t>
  </si>
  <si>
    <t>Lê Lương</t>
  </si>
  <si>
    <t>Đất trồng màu thửa số 5, VT1 vùng đồng bằng. (Giao theo NĐ 64/CP)</t>
  </si>
  <si>
    <t>Lê Hiệu</t>
  </si>
  <si>
    <t>Đất trồng màu thửa số 45, VT1 vùng đồng bằng. (Giao theo NĐ 64/CP)</t>
  </si>
  <si>
    <t>Lê Khắc</t>
  </si>
  <si>
    <t>Đất trồng màu thửa số 23, VT1 vùng đồng bằng. (Giao theo NĐ 64/CP)</t>
  </si>
  <si>
    <t>Nguyễn Văn Trung</t>
  </si>
  <si>
    <t>Đất trồng màu thửa số 7,24,28, VT1 vùng đồng bằng. (Giao theo NĐ 64/CP)</t>
  </si>
  <si>
    <t>Trần Thân</t>
  </si>
  <si>
    <t>Đất trồng màu thửa số 4, VT1 vùng đồng bằng. (Giao theo NĐ 64/CP)</t>
  </si>
  <si>
    <t>Văn Đức Hà</t>
  </si>
  <si>
    <t>Đất trồng màu thửa số 2, VT1 vùng đồng bằng. (Giao theo NĐ 64/CP)</t>
  </si>
  <si>
    <t>Văn Đức Trữ</t>
  </si>
  <si>
    <t>Văn Bửu</t>
  </si>
  <si>
    <t>Đất trồng màu thửa số 32, VT1 vùng đồng bằng. (Giao theo NĐ 64/CP)</t>
  </si>
  <si>
    <t>Văn Chánh</t>
  </si>
  <si>
    <t>Đất trồng màu thửa số 21, VT1 vùng đồng bằng. (Giao theo NĐ 64/CP)</t>
  </si>
  <si>
    <t>Văn Chon</t>
  </si>
  <si>
    <t>Đất trồng màu thửa số 12,16, VT1 vùng đồng bằng. (Giao theo NĐ 64/CP)</t>
  </si>
  <si>
    <t>Văn Mỹ</t>
  </si>
  <si>
    <t>Đất trồng màu thửa số30,37,40, VT1 vùng đồng bằng. (Giao theo NĐ 64/CP)</t>
  </si>
  <si>
    <t>Văn Thắng</t>
  </si>
  <si>
    <t>Đất trồng màu thửa số 44, VT1 vùng đồng bằng. (Giao theo NĐ 64/CP)</t>
  </si>
  <si>
    <t>Văn Thị Nẻo</t>
  </si>
  <si>
    <t>Đất trồng màu thửa số 42, VT1 vùng đồng bằng. (Giao theo NĐ 64/CP)</t>
  </si>
  <si>
    <t>Văn Thệ</t>
  </si>
  <si>
    <t>Đất trồng màu thửa số 35, VT1 vùng đồng bằng. (Giao theo NĐ 64/CP)</t>
  </si>
  <si>
    <t>CHI TIẾT GIÁ TRỊ BỒI THƯỜNG, HỖ TRỢ THIỆT HẠI VỀ ĐẤT VÀ TÀI SẢN TRÊN ĐẤT CHO CÁC TỔ CHỨC, HỘ GIA ĐÌNH VÀ CÁ NHÂN THIỆT HẠI KHI NHÀ NƯỚC THU HỒI ĐẤT ĐỂ GIẢI PHÓNG MẶT BẰNG XÂY DỰNG CÔNG TRÌNH: KHU PHỐ CHỢ TẠI VÙNG TRUNG TÂM XÃ QUẢNG THÁI</t>
  </si>
  <si>
    <t>Sắn công nghiệp</t>
  </si>
  <si>
    <t>m3</t>
  </si>
  <si>
    <t xml:space="preserve">Cây rau muống cạn </t>
  </si>
  <si>
    <t>Cây sắn công nghiệp</t>
  </si>
  <si>
    <t>Khoai lang</t>
  </si>
  <si>
    <t>Đất trồng màu thửa số 3, VT1 vùng đồng bằng. (Giao theo NĐ 64/CP)</t>
  </si>
  <si>
    <t>Văn Bá Nên</t>
  </si>
  <si>
    <t>Đất trồng màu thửa số 06,29,31, VT1 vùng đồng bằng. (Giao theo NĐ 64/CP)</t>
  </si>
  <si>
    <t>Lạc</t>
  </si>
  <si>
    <t>Đậu xanh</t>
  </si>
  <si>
    <t>Hồ Thị Nữ</t>
  </si>
  <si>
    <t>khẩu</t>
  </si>
  <si>
    <r>
      <t>Hỗ trợ ổn định đời sống và sản xuất</t>
    </r>
    <r>
      <rPr>
        <sz val="13"/>
        <color indexed="10"/>
        <rFont val="Times New Roman"/>
        <family val="1"/>
      </rPr>
      <t xml:space="preserve"> (5khẩu; 6tháng/ khẩu *30kg gạo tẻ thường hạt ngắn*15.500 đ/kg)</t>
    </r>
  </si>
  <si>
    <r>
      <t>Hỗ trợ ổn định đời sống và sản xuất</t>
    </r>
    <r>
      <rPr>
        <sz val="13"/>
        <color indexed="10"/>
        <rFont val="Times New Roman"/>
        <family val="1"/>
      </rPr>
      <t xml:space="preserve"> (3khẩu; 6tháng/ khẩu *30kg gạo tẻ thường hạt ngắn*15.500 đ/kg)</t>
    </r>
  </si>
  <si>
    <r>
      <t>Hỗ trợ ổn định đời sống và sản xuất</t>
    </r>
    <r>
      <rPr>
        <sz val="13"/>
        <color indexed="10"/>
        <rFont val="Times New Roman"/>
        <family val="1"/>
      </rPr>
      <t xml:space="preserve"> (4khẩu; 6tháng/ khẩu *30kg gạo tẻ thường hạt ngắn*15.500 đ/kg)</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</si>
</sst>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0.0"/>
    <numFmt numFmtId="183" formatCode="_(* #.##0_);_(* \(#.##0\);_(* &quot;-&quot;??_);_(@_)"/>
    <numFmt numFmtId="184" formatCode="_-* #,##0.0_-;\-* #,##0.0_-;_-* &quot;-&quot;?_-;_-@_-"/>
  </numFmts>
  <fonts count="48">
    <font>
      <sz val="14"/>
      <color theme="1"/>
      <name val="Times New Roman"/>
      <family val="2"/>
    </font>
    <font>
      <sz val="11"/>
      <color indexed="8"/>
      <name val="Calibri"/>
      <family val="2"/>
    </font>
    <font>
      <b/>
      <sz val="12"/>
      <name val="Times New Roman"/>
      <family val="1"/>
    </font>
    <font>
      <sz val="14"/>
      <name val="Times New Roman"/>
      <family val="1"/>
    </font>
    <font>
      <sz val="14"/>
      <color indexed="8"/>
      <name val="Times New Roman"/>
      <family val="2"/>
    </font>
    <font>
      <sz val="8"/>
      <name val="Times New Roman"/>
      <family val="2"/>
    </font>
    <font>
      <b/>
      <sz val="13"/>
      <name val="Times New Roman"/>
      <family val="1"/>
    </font>
    <font>
      <sz val="13"/>
      <name val="Times New Roman"/>
      <family val="1"/>
    </font>
    <font>
      <sz val="11"/>
      <name val="Times New Roman"/>
      <family val="1"/>
    </font>
    <font>
      <i/>
      <sz val="14"/>
      <name val="Times New Roman"/>
      <family val="1"/>
    </font>
    <font>
      <sz val="13"/>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ashed"/>
      <bottom style="thin"/>
    </border>
    <border>
      <left style="thin"/>
      <right style="thin"/>
      <top style="thin"/>
      <bottom style="dashed"/>
    </border>
    <border>
      <left style="thin"/>
      <right style="thin"/>
      <top style="thin"/>
      <bottom/>
    </border>
    <border>
      <left style="thin"/>
      <right style="thin"/>
      <top/>
      <bottom style="thin"/>
    </border>
    <border>
      <left style="thin"/>
      <right style="thin"/>
      <top/>
      <bottom/>
    </border>
    <border>
      <left style="thin"/>
      <right style="thin"/>
      <top>
        <color indexed="63"/>
      </top>
      <bottom style="dashed"/>
    </border>
    <border>
      <left/>
      <right/>
      <top/>
      <bottom style="thin"/>
    </border>
  </borders>
  <cellStyleXfs count="63">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 fillId="32" borderId="7" applyNumberFormat="0" applyFont="0" applyAlignment="0" applyProtection="0"/>
    <xf numFmtId="0" fontId="44" fillId="27" borderId="8" applyNumberFormat="0" applyAlignment="0" applyProtection="0"/>
    <xf numFmtId="9" fontId="4"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Alignment="1">
      <alignment/>
    </xf>
    <xf numFmtId="182" fontId="0" fillId="0" borderId="0" xfId="0" applyNumberFormat="1" applyAlignment="1">
      <alignment/>
    </xf>
    <xf numFmtId="0" fontId="0" fillId="0" borderId="0" xfId="0" applyAlignment="1">
      <alignment horizontal="center"/>
    </xf>
    <xf numFmtId="0" fontId="7" fillId="0" borderId="10" xfId="0" applyFont="1" applyFill="1" applyBorder="1" applyAlignment="1">
      <alignment/>
    </xf>
    <xf numFmtId="0" fontId="7" fillId="0" borderId="11" xfId="0" applyFont="1" applyFill="1" applyBorder="1" applyAlignment="1">
      <alignment horizontal="center"/>
    </xf>
    <xf numFmtId="181" fontId="7" fillId="0" borderId="11" xfId="42" applyNumberFormat="1" applyFont="1" applyFill="1" applyBorder="1" applyAlignment="1">
      <alignment/>
    </xf>
    <xf numFmtId="0" fontId="7" fillId="0" borderId="10" xfId="0" applyFont="1" applyFill="1" applyBorder="1" applyAlignment="1">
      <alignment/>
    </xf>
    <xf numFmtId="0" fontId="7" fillId="0" borderId="0" xfId="0" applyFont="1" applyFill="1" applyAlignment="1">
      <alignment/>
    </xf>
    <xf numFmtId="182" fontId="7" fillId="0" borderId="12" xfId="0" applyNumberFormat="1" applyFont="1" applyFill="1" applyBorder="1" applyAlignment="1">
      <alignment/>
    </xf>
    <xf numFmtId="9" fontId="8" fillId="0" borderId="12" xfId="0" applyNumberFormat="1"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applyAlignment="1">
      <alignment/>
    </xf>
    <xf numFmtId="182" fontId="6" fillId="0" borderId="10" xfId="0" applyNumberFormat="1" applyFont="1" applyFill="1" applyBorder="1" applyAlignment="1">
      <alignment/>
    </xf>
    <xf numFmtId="181" fontId="6" fillId="0" borderId="10" xfId="42" applyNumberFormat="1" applyFont="1" applyFill="1" applyBorder="1" applyAlignment="1">
      <alignment/>
    </xf>
    <xf numFmtId="3" fontId="6" fillId="0" borderId="10" xfId="0" applyNumberFormat="1" applyFont="1" applyFill="1" applyBorder="1" applyAlignment="1">
      <alignment/>
    </xf>
    <xf numFmtId="0" fontId="7" fillId="0" borderId="13" xfId="0" applyFont="1" applyFill="1" applyBorder="1" applyAlignment="1">
      <alignment horizontal="center"/>
    </xf>
    <xf numFmtId="0" fontId="7" fillId="0" borderId="12" xfId="0" applyFont="1" applyFill="1" applyBorder="1" applyAlignment="1">
      <alignment wrapText="1"/>
    </xf>
    <xf numFmtId="0" fontId="7" fillId="0" borderId="12" xfId="0" applyFont="1" applyFill="1" applyBorder="1" applyAlignment="1">
      <alignment horizontal="center"/>
    </xf>
    <xf numFmtId="181" fontId="7" fillId="0" borderId="12" xfId="42" applyNumberFormat="1" applyFont="1" applyFill="1" applyBorder="1" applyAlignment="1">
      <alignment/>
    </xf>
    <xf numFmtId="0" fontId="7" fillId="0" borderId="14" xfId="0" applyFont="1" applyFill="1" applyBorder="1" applyAlignment="1">
      <alignment horizontal="center"/>
    </xf>
    <xf numFmtId="0" fontId="7" fillId="0" borderId="11" xfId="0" applyFont="1" applyFill="1" applyBorder="1" applyAlignment="1">
      <alignment/>
    </xf>
    <xf numFmtId="0" fontId="7" fillId="0" borderId="15" xfId="0" applyFont="1" applyFill="1" applyBorder="1" applyAlignment="1">
      <alignment horizontal="center"/>
    </xf>
    <xf numFmtId="0" fontId="7" fillId="0" borderId="10" xfId="0" applyFont="1" applyFill="1" applyBorder="1" applyAlignment="1">
      <alignment wrapText="1"/>
    </xf>
    <xf numFmtId="0" fontId="7" fillId="0" borderId="10" xfId="0" applyFont="1" applyFill="1" applyBorder="1" applyAlignment="1">
      <alignment horizontal="center"/>
    </xf>
    <xf numFmtId="182" fontId="7" fillId="0" borderId="10" xfId="0" applyNumberFormat="1" applyFont="1" applyFill="1" applyBorder="1" applyAlignment="1">
      <alignment/>
    </xf>
    <xf numFmtId="9" fontId="8" fillId="0" borderId="10" xfId="0" applyNumberFormat="1" applyFont="1" applyFill="1" applyBorder="1" applyAlignment="1">
      <alignment horizontal="center"/>
    </xf>
    <xf numFmtId="181" fontId="7" fillId="0" borderId="10" xfId="42" applyNumberFormat="1" applyFont="1" applyFill="1" applyBorder="1" applyAlignment="1">
      <alignment/>
    </xf>
    <xf numFmtId="3" fontId="7" fillId="0" borderId="10" xfId="42" applyNumberFormat="1" applyFont="1" applyFill="1" applyBorder="1" applyAlignment="1">
      <alignment horizontal="right"/>
    </xf>
    <xf numFmtId="0" fontId="7" fillId="0" borderId="14" xfId="0" applyFont="1" applyFill="1" applyBorder="1" applyAlignment="1">
      <alignment/>
    </xf>
    <xf numFmtId="182" fontId="7" fillId="0" borderId="14" xfId="0" applyNumberFormat="1" applyFont="1" applyFill="1" applyBorder="1" applyAlignment="1">
      <alignment/>
    </xf>
    <xf numFmtId="181" fontId="7" fillId="0" borderId="14" xfId="42" applyNumberFormat="1" applyFont="1" applyFill="1" applyBorder="1" applyAlignment="1">
      <alignment/>
    </xf>
    <xf numFmtId="0" fontId="6" fillId="0" borderId="10" xfId="0" applyFont="1" applyFill="1" applyBorder="1" applyAlignment="1">
      <alignment wrapText="1"/>
    </xf>
    <xf numFmtId="181" fontId="7" fillId="0" borderId="10" xfId="42" applyNumberFormat="1" applyFont="1" applyFill="1" applyBorder="1" applyAlignment="1">
      <alignment horizontal="center"/>
    </xf>
    <xf numFmtId="3" fontId="6" fillId="0" borderId="10" xfId="42" applyNumberFormat="1" applyFont="1" applyFill="1" applyBorder="1" applyAlignment="1">
      <alignment horizontal="right"/>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82" fontId="6" fillId="0" borderId="10" xfId="42" applyNumberFormat="1" applyFont="1" applyFill="1" applyBorder="1" applyAlignment="1">
      <alignment horizontal="center" vertical="center"/>
    </xf>
    <xf numFmtId="9" fontId="6" fillId="0" borderId="10" xfId="42" applyNumberFormat="1" applyFont="1" applyFill="1" applyBorder="1" applyAlignment="1">
      <alignment horizontal="center" vertical="center" wrapText="1"/>
    </xf>
    <xf numFmtId="181" fontId="6" fillId="0" borderId="10" xfId="42"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81" fontId="6" fillId="0" borderId="10" xfId="42" applyNumberFormat="1" applyFont="1" applyFill="1" applyBorder="1" applyAlignment="1">
      <alignment horizontal="center" vertical="center" wrapText="1"/>
    </xf>
    <xf numFmtId="181" fontId="6" fillId="0" borderId="10" xfId="42" applyNumberFormat="1" applyFont="1" applyFill="1" applyBorder="1" applyAlignment="1">
      <alignment horizontal="center"/>
    </xf>
    <xf numFmtId="3" fontId="7" fillId="0" borderId="12" xfId="42" applyNumberFormat="1" applyFont="1" applyFill="1" applyBorder="1" applyAlignment="1">
      <alignment horizontal="right"/>
    </xf>
    <xf numFmtId="3" fontId="7" fillId="0" borderId="14" xfId="42" applyNumberFormat="1" applyFont="1" applyFill="1" applyBorder="1" applyAlignment="1">
      <alignment horizontal="right"/>
    </xf>
    <xf numFmtId="0" fontId="6" fillId="0" borderId="0" xfId="0" applyFont="1" applyFill="1" applyAlignment="1">
      <alignment/>
    </xf>
    <xf numFmtId="0" fontId="3" fillId="0" borderId="0" xfId="0" applyFont="1" applyFill="1" applyAlignment="1">
      <alignment/>
    </xf>
    <xf numFmtId="182" fontId="3" fillId="0" borderId="0" xfId="0" applyNumberFormat="1" applyFont="1" applyFill="1" applyAlignment="1">
      <alignment/>
    </xf>
    <xf numFmtId="0" fontId="3" fillId="0" borderId="0" xfId="0" applyFont="1" applyFill="1" applyAlignment="1">
      <alignment horizontal="center"/>
    </xf>
    <xf numFmtId="9" fontId="3" fillId="0" borderId="0" xfId="0" applyNumberFormat="1" applyFont="1" applyFill="1" applyAlignment="1">
      <alignment horizontal="center"/>
    </xf>
    <xf numFmtId="9" fontId="6" fillId="0" borderId="10" xfId="0" applyNumberFormat="1" applyFont="1" applyFill="1" applyBorder="1" applyAlignment="1">
      <alignment horizontal="center"/>
    </xf>
    <xf numFmtId="9" fontId="7" fillId="0" borderId="11" xfId="0" applyNumberFormat="1" applyFont="1" applyFill="1" applyBorder="1" applyAlignment="1">
      <alignment horizontal="center"/>
    </xf>
    <xf numFmtId="9" fontId="7" fillId="0" borderId="12" xfId="0" applyNumberFormat="1" applyFont="1" applyFill="1" applyBorder="1" applyAlignment="1">
      <alignment horizontal="center"/>
    </xf>
    <xf numFmtId="9" fontId="7" fillId="0" borderId="15" xfId="0" applyNumberFormat="1" applyFont="1" applyFill="1" applyBorder="1" applyAlignment="1">
      <alignment horizontal="center"/>
    </xf>
    <xf numFmtId="9" fontId="7" fillId="0" borderId="14" xfId="0" applyNumberFormat="1" applyFont="1" applyFill="1" applyBorder="1" applyAlignment="1">
      <alignment horizontal="center"/>
    </xf>
    <xf numFmtId="9" fontId="7" fillId="0" borderId="10" xfId="0" applyNumberFormat="1" applyFont="1" applyFill="1" applyBorder="1" applyAlignment="1">
      <alignment horizontal="center"/>
    </xf>
    <xf numFmtId="0" fontId="7" fillId="33" borderId="11" xfId="0" applyFont="1" applyFill="1" applyBorder="1" applyAlignment="1">
      <alignment/>
    </xf>
    <xf numFmtId="0" fontId="7" fillId="33" borderId="11" xfId="0" applyFont="1" applyFill="1" applyBorder="1" applyAlignment="1">
      <alignment horizontal="center"/>
    </xf>
    <xf numFmtId="0" fontId="7" fillId="33" borderId="15" xfId="0" applyFont="1" applyFill="1" applyBorder="1" applyAlignment="1">
      <alignment horizontal="center"/>
    </xf>
    <xf numFmtId="182" fontId="7" fillId="33" borderId="12" xfId="0" applyNumberFormat="1" applyFont="1" applyFill="1" applyBorder="1" applyAlignment="1">
      <alignment/>
    </xf>
    <xf numFmtId="9" fontId="7" fillId="33" borderId="15" xfId="0" applyNumberFormat="1" applyFont="1" applyFill="1" applyBorder="1" applyAlignment="1">
      <alignment horizontal="center"/>
    </xf>
    <xf numFmtId="181" fontId="7" fillId="33" borderId="11" xfId="42" applyNumberFormat="1" applyFont="1" applyFill="1" applyBorder="1" applyAlignment="1">
      <alignment/>
    </xf>
    <xf numFmtId="3" fontId="7" fillId="33" borderId="12" xfId="42" applyNumberFormat="1" applyFont="1" applyFill="1" applyBorder="1" applyAlignment="1">
      <alignment horizontal="right"/>
    </xf>
    <xf numFmtId="9" fontId="7" fillId="33" borderId="11" xfId="0" applyNumberFormat="1" applyFont="1" applyFill="1" applyBorder="1" applyAlignment="1">
      <alignment horizontal="center"/>
    </xf>
    <xf numFmtId="0" fontId="7" fillId="33" borderId="10" xfId="0" applyFont="1" applyFill="1" applyBorder="1" applyAlignment="1">
      <alignment/>
    </xf>
    <xf numFmtId="0" fontId="7" fillId="33" borderId="10" xfId="0" applyFont="1" applyFill="1" applyBorder="1" applyAlignment="1">
      <alignment horizontal="center"/>
    </xf>
    <xf numFmtId="182" fontId="7" fillId="33" borderId="10" xfId="0" applyNumberFormat="1" applyFont="1" applyFill="1" applyBorder="1" applyAlignment="1">
      <alignment/>
    </xf>
    <xf numFmtId="9" fontId="7" fillId="33" borderId="10" xfId="0" applyNumberFormat="1" applyFont="1" applyFill="1" applyBorder="1" applyAlignment="1">
      <alignment horizontal="center"/>
    </xf>
    <xf numFmtId="181" fontId="7" fillId="33" borderId="10" xfId="42" applyNumberFormat="1" applyFont="1" applyFill="1" applyBorder="1" applyAlignment="1">
      <alignment/>
    </xf>
    <xf numFmtId="0" fontId="7" fillId="0" borderId="15" xfId="0" applyFont="1" applyFill="1" applyBorder="1" applyAlignment="1">
      <alignment/>
    </xf>
    <xf numFmtId="0" fontId="7" fillId="33" borderId="14" xfId="0" applyFont="1" applyFill="1" applyBorder="1" applyAlignment="1">
      <alignment horizontal="center"/>
    </xf>
    <xf numFmtId="0" fontId="7" fillId="34" borderId="11" xfId="0" applyFont="1" applyFill="1" applyBorder="1" applyAlignment="1">
      <alignment wrapText="1"/>
    </xf>
    <xf numFmtId="9" fontId="7" fillId="0" borderId="16" xfId="0" applyNumberFormat="1" applyFont="1" applyFill="1" applyBorder="1" applyAlignment="1">
      <alignment horizontal="center"/>
    </xf>
    <xf numFmtId="181" fontId="7" fillId="0" borderId="16" xfId="42" applyNumberFormat="1" applyFont="1" applyFill="1" applyBorder="1" applyAlignment="1">
      <alignment/>
    </xf>
    <xf numFmtId="0" fontId="7" fillId="0" borderId="16" xfId="0" applyFont="1" applyFill="1" applyBorder="1" applyAlignment="1">
      <alignment horizontal="center"/>
    </xf>
    <xf numFmtId="3" fontId="7" fillId="0" borderId="16" xfId="42" applyNumberFormat="1" applyFont="1" applyFill="1" applyBorder="1" applyAlignment="1">
      <alignment horizontal="right"/>
    </xf>
    <xf numFmtId="3" fontId="7" fillId="33" borderId="10" xfId="42" applyNumberFormat="1" applyFont="1" applyFill="1" applyBorder="1" applyAlignment="1">
      <alignment horizontal="right"/>
    </xf>
    <xf numFmtId="0" fontId="3" fillId="0" borderId="10" xfId="0" applyFont="1" applyFill="1" applyBorder="1" applyAlignment="1">
      <alignment/>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2" fillId="0" borderId="0" xfId="0" applyFont="1" applyFill="1" applyAlignment="1">
      <alignment horizontal="center" wrapText="1"/>
    </xf>
    <xf numFmtId="0" fontId="9" fillId="0" borderId="17"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48"/>
  <sheetViews>
    <sheetView tabSelected="1" zoomScalePageLayoutView="0" workbookViewId="0" topLeftCell="A133">
      <selection activeCell="K143" sqref="K143"/>
    </sheetView>
  </sheetViews>
  <sheetFormatPr defaultColWidth="8.88671875" defaultRowHeight="18.75"/>
  <cols>
    <col min="1" max="1" width="4.5546875" style="45" customWidth="1"/>
    <col min="2" max="2" width="31.10546875" style="45" customWidth="1"/>
    <col min="3" max="3" width="5.77734375" style="45" customWidth="1"/>
    <col min="4" max="4" width="4.3359375" style="45" customWidth="1"/>
    <col min="5" max="5" width="9.10546875" style="46" customWidth="1"/>
    <col min="6" max="6" width="8.77734375" style="48" customWidth="1"/>
    <col min="7" max="7" width="8.88671875" style="45" customWidth="1"/>
    <col min="8" max="8" width="6.6640625" style="47" customWidth="1"/>
    <col min="9" max="9" width="7.21484375" style="47" customWidth="1"/>
    <col min="10" max="10" width="12.6640625" style="45" customWidth="1"/>
    <col min="11" max="11" width="4.77734375" style="45" customWidth="1"/>
    <col min="12" max="12" width="8.99609375" style="45" bestFit="1" customWidth="1"/>
    <col min="13" max="16384" width="8.88671875" style="45" customWidth="1"/>
  </cols>
  <sheetData>
    <row r="1" ht="18.75">
      <c r="A1" s="44" t="s">
        <v>11</v>
      </c>
    </row>
    <row r="2" spans="1:11" ht="58.5" customHeight="1">
      <c r="A2" s="80" t="s">
        <v>73</v>
      </c>
      <c r="B2" s="80"/>
      <c r="C2" s="80"/>
      <c r="D2" s="80"/>
      <c r="E2" s="80"/>
      <c r="F2" s="80"/>
      <c r="G2" s="80"/>
      <c r="H2" s="80"/>
      <c r="I2" s="80"/>
      <c r="J2" s="80"/>
      <c r="K2" s="80"/>
    </row>
    <row r="3" spans="1:10" ht="24.75" customHeight="1">
      <c r="A3" s="81"/>
      <c r="B3" s="82"/>
      <c r="C3" s="82"/>
      <c r="D3" s="82"/>
      <c r="E3" s="82"/>
      <c r="F3" s="82"/>
      <c r="G3" s="82"/>
      <c r="H3" s="82"/>
      <c r="I3" s="82"/>
      <c r="J3" s="82"/>
    </row>
    <row r="4" spans="1:11" s="7" customFormat="1" ht="32.25" customHeight="1">
      <c r="A4" s="34" t="s">
        <v>2</v>
      </c>
      <c r="B4" s="35" t="s">
        <v>0</v>
      </c>
      <c r="C4" s="34" t="s">
        <v>3</v>
      </c>
      <c r="D4" s="35" t="s">
        <v>15</v>
      </c>
      <c r="E4" s="36" t="s">
        <v>4</v>
      </c>
      <c r="F4" s="37" t="s">
        <v>16</v>
      </c>
      <c r="G4" s="38" t="s">
        <v>12</v>
      </c>
      <c r="H4" s="38" t="s">
        <v>13</v>
      </c>
      <c r="I4" s="39" t="s">
        <v>14</v>
      </c>
      <c r="J4" s="40" t="s">
        <v>5</v>
      </c>
      <c r="K4" s="39" t="s">
        <v>1</v>
      </c>
    </row>
    <row r="5" spans="1:11" s="7" customFormat="1" ht="32.25" customHeight="1">
      <c r="A5" s="10">
        <v>1</v>
      </c>
      <c r="B5" s="11" t="s">
        <v>18</v>
      </c>
      <c r="C5" s="10"/>
      <c r="D5" s="10"/>
      <c r="E5" s="12"/>
      <c r="F5" s="49"/>
      <c r="G5" s="13"/>
      <c r="H5" s="41"/>
      <c r="I5" s="10"/>
      <c r="J5" s="14">
        <f>SUM(J6:J8)</f>
        <v>15612000</v>
      </c>
      <c r="K5" s="6"/>
    </row>
    <row r="6" spans="1:11" s="7" customFormat="1" ht="32.25" customHeight="1">
      <c r="A6" s="77"/>
      <c r="B6" s="16" t="s">
        <v>19</v>
      </c>
      <c r="C6" s="17" t="s">
        <v>6</v>
      </c>
      <c r="D6" s="17"/>
      <c r="E6" s="8">
        <v>212.9</v>
      </c>
      <c r="F6" s="9">
        <v>1</v>
      </c>
      <c r="G6" s="18">
        <v>23300</v>
      </c>
      <c r="H6" s="17"/>
      <c r="I6" s="17">
        <v>1</v>
      </c>
      <c r="J6" s="42">
        <f>IF((H6&lt;&gt;0),ROUND((E6*G6*H6),-3),ROUND((E6*G6),-3))</f>
        <v>4961000</v>
      </c>
      <c r="K6" s="6"/>
    </row>
    <row r="7" spans="1:11" s="7" customFormat="1" ht="32.25" customHeight="1">
      <c r="A7" s="79"/>
      <c r="B7" s="20" t="s">
        <v>7</v>
      </c>
      <c r="C7" s="4" t="s">
        <v>6</v>
      </c>
      <c r="D7" s="4"/>
      <c r="E7" s="8">
        <v>212.9</v>
      </c>
      <c r="F7" s="50"/>
      <c r="G7" s="5">
        <v>23300</v>
      </c>
      <c r="H7" s="4">
        <v>2</v>
      </c>
      <c r="I7" s="4"/>
      <c r="J7" s="42">
        <f>IF((H7&lt;&gt;0),ROUND((E7*G7*H7),-3),ROUND((E7*G7),-3))</f>
        <v>9921000</v>
      </c>
      <c r="K7" s="6"/>
    </row>
    <row r="8" spans="1:11" s="7" customFormat="1" ht="32.25" customHeight="1">
      <c r="A8" s="21"/>
      <c r="B8" s="28" t="s">
        <v>24</v>
      </c>
      <c r="C8" s="19" t="s">
        <v>6</v>
      </c>
      <c r="D8" s="21">
        <v>21</v>
      </c>
      <c r="E8" s="8">
        <v>212.9</v>
      </c>
      <c r="F8" s="51"/>
      <c r="G8" s="18">
        <v>3430</v>
      </c>
      <c r="H8" s="17"/>
      <c r="I8" s="17">
        <v>1</v>
      </c>
      <c r="J8" s="42">
        <f>IF((H8&lt;&gt;0),ROUND((E8*G8*H8),-3),ROUND((E8*G8),-3))</f>
        <v>730000</v>
      </c>
      <c r="K8" s="6"/>
    </row>
    <row r="9" spans="1:11" s="7" customFormat="1" ht="32.25" customHeight="1">
      <c r="A9" s="21"/>
      <c r="B9" s="28" t="s">
        <v>74</v>
      </c>
      <c r="C9" s="19" t="s">
        <v>75</v>
      </c>
      <c r="D9" s="21">
        <v>33</v>
      </c>
      <c r="E9" s="8">
        <v>212.9</v>
      </c>
      <c r="F9" s="51">
        <v>0.5</v>
      </c>
      <c r="G9" s="18">
        <v>3100</v>
      </c>
      <c r="H9" s="17"/>
      <c r="I9" s="17">
        <v>1</v>
      </c>
      <c r="J9" s="42">
        <f>IF((H9&lt;&gt;0),ROUND((E9*G9*H9),-3),ROUND((E9*G9),-3)*50%)</f>
        <v>330000</v>
      </c>
      <c r="K9" s="6"/>
    </row>
    <row r="10" spans="1:11" s="7" customFormat="1" ht="32.25" customHeight="1">
      <c r="A10" s="10">
        <v>2</v>
      </c>
      <c r="B10" s="11" t="s">
        <v>20</v>
      </c>
      <c r="C10" s="10"/>
      <c r="D10" s="10"/>
      <c r="E10" s="12"/>
      <c r="F10" s="49"/>
      <c r="G10" s="13"/>
      <c r="H10" s="10"/>
      <c r="I10" s="10"/>
      <c r="J10" s="14">
        <f>SUM(J11:J13)</f>
        <v>25587000</v>
      </c>
      <c r="K10" s="6"/>
    </row>
    <row r="11" spans="1:11" s="7" customFormat="1" ht="32.25" customHeight="1">
      <c r="A11" s="77"/>
      <c r="B11" s="16" t="s">
        <v>21</v>
      </c>
      <c r="C11" s="17" t="s">
        <v>6</v>
      </c>
      <c r="D11" s="17"/>
      <c r="E11" s="8">
        <v>350.5</v>
      </c>
      <c r="F11" s="9">
        <v>1</v>
      </c>
      <c r="G11" s="18">
        <v>23300</v>
      </c>
      <c r="H11" s="17"/>
      <c r="I11" s="17">
        <v>1</v>
      </c>
      <c r="J11" s="42">
        <f>IF((H11&lt;&gt;0),ROUND((E11*G11*H11),-3),ROUND((E11*G11),-3))</f>
        <v>8167000</v>
      </c>
      <c r="K11" s="6"/>
    </row>
    <row r="12" spans="1:11" s="7" customFormat="1" ht="32.25" customHeight="1">
      <c r="A12" s="78"/>
      <c r="B12" s="20" t="s">
        <v>7</v>
      </c>
      <c r="C12" s="4" t="s">
        <v>6</v>
      </c>
      <c r="D12" s="21"/>
      <c r="E12" s="8">
        <v>350.5</v>
      </c>
      <c r="F12" s="52"/>
      <c r="G12" s="5">
        <v>23300</v>
      </c>
      <c r="H12" s="4">
        <v>2</v>
      </c>
      <c r="I12" s="4"/>
      <c r="J12" s="42">
        <f>IF((H12&lt;&gt;0),ROUND((E12*G12*H12),-3),ROUND((E12*G12),-3))</f>
        <v>16333000</v>
      </c>
      <c r="K12" s="6"/>
    </row>
    <row r="13" spans="1:11" s="7" customFormat="1" ht="32.25" customHeight="1">
      <c r="A13" s="21"/>
      <c r="B13" s="28" t="s">
        <v>77</v>
      </c>
      <c r="C13" s="19" t="s">
        <v>6</v>
      </c>
      <c r="D13" s="21">
        <v>33</v>
      </c>
      <c r="E13" s="8">
        <v>350.5</v>
      </c>
      <c r="F13" s="51"/>
      <c r="G13" s="18">
        <v>3100</v>
      </c>
      <c r="H13" s="17"/>
      <c r="I13" s="17">
        <v>1</v>
      </c>
      <c r="J13" s="42">
        <f>IF((H13&lt;&gt;0),ROUND((E13*G13*H13),-3),ROUND((E13*G13),-3))</f>
        <v>1087000</v>
      </c>
      <c r="K13" s="6"/>
    </row>
    <row r="14" spans="1:11" s="7" customFormat="1" ht="32.25" customHeight="1">
      <c r="A14" s="10">
        <v>3</v>
      </c>
      <c r="B14" s="11" t="s">
        <v>22</v>
      </c>
      <c r="C14" s="10"/>
      <c r="D14" s="10"/>
      <c r="E14" s="12"/>
      <c r="F14" s="49"/>
      <c r="G14" s="13"/>
      <c r="H14" s="10"/>
      <c r="I14" s="10"/>
      <c r="J14" s="14">
        <f>SUM(J15:J17)</f>
        <v>6592000</v>
      </c>
      <c r="K14" s="6"/>
    </row>
    <row r="15" spans="1:11" s="7" customFormat="1" ht="32.25" customHeight="1">
      <c r="A15" s="77"/>
      <c r="B15" s="22" t="s">
        <v>23</v>
      </c>
      <c r="C15" s="23" t="s">
        <v>6</v>
      </c>
      <c r="D15" s="23"/>
      <c r="E15" s="24">
        <v>90.3</v>
      </c>
      <c r="F15" s="25">
        <v>1</v>
      </c>
      <c r="G15" s="26">
        <v>23300</v>
      </c>
      <c r="H15" s="23"/>
      <c r="I15" s="23">
        <v>1</v>
      </c>
      <c r="J15" s="27">
        <f>IF((I15&lt;&gt;0),ROUND((E15*G15*I15),-3),ROUND((E15*G15),-3))</f>
        <v>2104000</v>
      </c>
      <c r="K15" s="6"/>
    </row>
    <row r="16" spans="1:11" s="7" customFormat="1" ht="32.25" customHeight="1">
      <c r="A16" s="78"/>
      <c r="B16" s="28" t="s">
        <v>7</v>
      </c>
      <c r="C16" s="19" t="s">
        <v>6</v>
      </c>
      <c r="D16" s="19"/>
      <c r="E16" s="29">
        <v>90.3</v>
      </c>
      <c r="F16" s="53"/>
      <c r="G16" s="30">
        <v>23300</v>
      </c>
      <c r="H16" s="19">
        <v>2</v>
      </c>
      <c r="I16" s="19"/>
      <c r="J16" s="43">
        <f>IF((H16&lt;&gt;0),ROUND((E16*G16*H16),-3),ROUND((E16*G16),-3))</f>
        <v>4208000</v>
      </c>
      <c r="K16" s="28"/>
    </row>
    <row r="17" spans="1:11" s="7" customFormat="1" ht="32.25" customHeight="1">
      <c r="A17" s="15"/>
      <c r="B17" s="6" t="s">
        <v>77</v>
      </c>
      <c r="C17" s="23" t="s">
        <v>6</v>
      </c>
      <c r="D17" s="15">
        <v>33</v>
      </c>
      <c r="E17" s="8">
        <v>90.3</v>
      </c>
      <c r="F17" s="51"/>
      <c r="G17" s="18">
        <v>3100</v>
      </c>
      <c r="H17" s="17"/>
      <c r="I17" s="17">
        <v>1</v>
      </c>
      <c r="J17" s="42">
        <f>IF((H17&lt;&gt;0),ROUND((E17*G17*H17),-3),ROUND((E17*G17),-3))</f>
        <v>280000</v>
      </c>
      <c r="K17" s="6"/>
    </row>
    <row r="18" spans="1:11" s="7" customFormat="1" ht="32.25" customHeight="1">
      <c r="A18" s="10">
        <v>4</v>
      </c>
      <c r="B18" s="11" t="s">
        <v>25</v>
      </c>
      <c r="C18" s="10"/>
      <c r="D18" s="10"/>
      <c r="E18" s="12"/>
      <c r="F18" s="49"/>
      <c r="G18" s="13"/>
      <c r="H18" s="10"/>
      <c r="I18" s="10"/>
      <c r="J18" s="14">
        <f>SUM(J19:J21)</f>
        <v>13695000</v>
      </c>
      <c r="K18" s="6"/>
    </row>
    <row r="19" spans="1:11" s="7" customFormat="1" ht="32.25" customHeight="1">
      <c r="A19" s="3"/>
      <c r="B19" s="22" t="s">
        <v>26</v>
      </c>
      <c r="C19" s="23" t="s">
        <v>6</v>
      </c>
      <c r="D19" s="23"/>
      <c r="E19" s="24">
        <v>187.6</v>
      </c>
      <c r="F19" s="9">
        <v>1</v>
      </c>
      <c r="G19" s="26">
        <v>23300</v>
      </c>
      <c r="H19" s="23"/>
      <c r="I19" s="23">
        <v>1</v>
      </c>
      <c r="J19" s="27">
        <f>IF((I19&lt;&gt;0),ROUND((E19*G19*I19),-3),ROUND((E19*G19),-3))</f>
        <v>4371000</v>
      </c>
      <c r="K19" s="6"/>
    </row>
    <row r="20" spans="1:11" s="7" customFormat="1" ht="32.25" customHeight="1">
      <c r="A20" s="3"/>
      <c r="B20" s="6" t="s">
        <v>7</v>
      </c>
      <c r="C20" s="23" t="s">
        <v>6</v>
      </c>
      <c r="D20" s="23"/>
      <c r="E20" s="24">
        <v>187.6</v>
      </c>
      <c r="F20" s="54"/>
      <c r="G20" s="26">
        <v>23300</v>
      </c>
      <c r="H20" s="23">
        <v>2</v>
      </c>
      <c r="I20" s="23"/>
      <c r="J20" s="42">
        <f>IF((H20&lt;&gt;0),ROUND((E20*G20*H20),-3),ROUND((E20*G20),-3))</f>
        <v>8742000</v>
      </c>
      <c r="K20" s="6"/>
    </row>
    <row r="21" spans="1:11" s="7" customFormat="1" ht="32.25" customHeight="1">
      <c r="A21" s="21"/>
      <c r="B21" s="28" t="s">
        <v>77</v>
      </c>
      <c r="C21" s="19" t="s">
        <v>6</v>
      </c>
      <c r="D21" s="21">
        <v>33</v>
      </c>
      <c r="E21" s="8">
        <v>187.6</v>
      </c>
      <c r="F21" s="51"/>
      <c r="G21" s="18">
        <v>3100</v>
      </c>
      <c r="H21" s="17"/>
      <c r="I21" s="17">
        <v>1</v>
      </c>
      <c r="J21" s="42">
        <f>IF((H21&lt;&gt;0),ROUND((E21*G21*H21),-3),ROUND((E21*G21),-3))</f>
        <v>582000</v>
      </c>
      <c r="K21" s="6"/>
    </row>
    <row r="22" spans="1:11" s="7" customFormat="1" ht="32.25" customHeight="1">
      <c r="A22" s="10">
        <v>5</v>
      </c>
      <c r="B22" s="11" t="s">
        <v>27</v>
      </c>
      <c r="C22" s="10"/>
      <c r="D22" s="10"/>
      <c r="E22" s="12"/>
      <c r="F22" s="49"/>
      <c r="G22" s="13"/>
      <c r="H22" s="41"/>
      <c r="I22" s="10"/>
      <c r="J22" s="14">
        <f>SUM(J23:J25)</f>
        <v>19029000</v>
      </c>
      <c r="K22" s="6"/>
    </row>
    <row r="23" spans="1:11" s="7" customFormat="1" ht="32.25" customHeight="1">
      <c r="A23" s="77"/>
      <c r="B23" s="16" t="s">
        <v>28</v>
      </c>
      <c r="C23" s="17" t="s">
        <v>6</v>
      </c>
      <c r="D23" s="17"/>
      <c r="E23" s="8">
        <v>259.5</v>
      </c>
      <c r="F23" s="9">
        <v>1</v>
      </c>
      <c r="G23" s="18">
        <v>23300</v>
      </c>
      <c r="H23" s="17"/>
      <c r="I23" s="17">
        <v>1</v>
      </c>
      <c r="J23" s="42">
        <f>IF((H23&lt;&gt;0),ROUND((E23*G23*H23),-3),ROUND((E23*G23),-3))</f>
        <v>6046000</v>
      </c>
      <c r="K23" s="6"/>
    </row>
    <row r="24" spans="1:11" s="7" customFormat="1" ht="32.25" customHeight="1">
      <c r="A24" s="79"/>
      <c r="B24" s="20" t="s">
        <v>7</v>
      </c>
      <c r="C24" s="4" t="s">
        <v>6</v>
      </c>
      <c r="D24" s="4"/>
      <c r="E24" s="8">
        <v>259.5</v>
      </c>
      <c r="F24" s="50"/>
      <c r="G24" s="5">
        <v>23300</v>
      </c>
      <c r="H24" s="4">
        <v>2</v>
      </c>
      <c r="I24" s="4"/>
      <c r="J24" s="42">
        <f>IF((H24&lt;&gt;0),ROUND((E24*G24*H24),-3),ROUND((E24*G24),-3))</f>
        <v>12093000</v>
      </c>
      <c r="K24" s="6"/>
    </row>
    <row r="25" spans="1:11" s="7" customFormat="1" ht="32.25" customHeight="1">
      <c r="A25" s="21"/>
      <c r="B25" s="28" t="s">
        <v>24</v>
      </c>
      <c r="C25" s="19" t="s">
        <v>6</v>
      </c>
      <c r="D25" s="21">
        <v>21</v>
      </c>
      <c r="E25" s="8">
        <v>259.5</v>
      </c>
      <c r="F25" s="51"/>
      <c r="G25" s="18">
        <v>3430</v>
      </c>
      <c r="H25" s="17"/>
      <c r="I25" s="17">
        <v>1</v>
      </c>
      <c r="J25" s="42">
        <f>IF((H25&lt;&gt;0),ROUND((E25*G25*H25),-3),ROUND((E25*G25),-3))</f>
        <v>890000</v>
      </c>
      <c r="K25" s="6"/>
    </row>
    <row r="26" spans="1:11" s="7" customFormat="1" ht="32.25" customHeight="1">
      <c r="A26" s="10">
        <v>6</v>
      </c>
      <c r="B26" s="11" t="s">
        <v>29</v>
      </c>
      <c r="C26" s="10"/>
      <c r="D26" s="10"/>
      <c r="E26" s="12"/>
      <c r="F26" s="49"/>
      <c r="G26" s="13"/>
      <c r="H26" s="10"/>
      <c r="I26" s="10"/>
      <c r="J26" s="14">
        <f>SUM(J27:J29)</f>
        <v>13636000</v>
      </c>
      <c r="K26" s="6"/>
    </row>
    <row r="27" spans="1:11" s="7" customFormat="1" ht="32.25" customHeight="1">
      <c r="A27" s="77"/>
      <c r="B27" s="16" t="s">
        <v>30</v>
      </c>
      <c r="C27" s="17" t="s">
        <v>6</v>
      </c>
      <c r="D27" s="17"/>
      <c r="E27" s="8">
        <v>186.8</v>
      </c>
      <c r="F27" s="9">
        <v>1</v>
      </c>
      <c r="G27" s="18">
        <v>23300</v>
      </c>
      <c r="H27" s="17"/>
      <c r="I27" s="17">
        <v>1</v>
      </c>
      <c r="J27" s="42">
        <f>IF((H27&lt;&gt;0),ROUND((E27*G27*H27),-3),ROUND((E27*G27),-3))</f>
        <v>4352000</v>
      </c>
      <c r="K27" s="6"/>
    </row>
    <row r="28" spans="1:11" s="7" customFormat="1" ht="32.25" customHeight="1">
      <c r="A28" s="78"/>
      <c r="B28" s="20" t="s">
        <v>7</v>
      </c>
      <c r="C28" s="4" t="s">
        <v>6</v>
      </c>
      <c r="D28" s="21"/>
      <c r="E28" s="8">
        <v>186.8</v>
      </c>
      <c r="F28" s="52"/>
      <c r="G28" s="5">
        <v>23300</v>
      </c>
      <c r="H28" s="4">
        <v>2</v>
      </c>
      <c r="I28" s="4"/>
      <c r="J28" s="42">
        <f>IF((H28&lt;&gt;0),ROUND((E28*G28*H28),-3),ROUND((E28*G28),-3))</f>
        <v>8705000</v>
      </c>
      <c r="K28" s="6"/>
    </row>
    <row r="29" spans="1:11" s="7" customFormat="1" ht="32.25" customHeight="1">
      <c r="A29" s="21"/>
      <c r="B29" s="28" t="s">
        <v>77</v>
      </c>
      <c r="C29" s="19" t="s">
        <v>6</v>
      </c>
      <c r="D29" s="21">
        <v>33</v>
      </c>
      <c r="E29" s="8">
        <v>186.8</v>
      </c>
      <c r="F29" s="51"/>
      <c r="G29" s="18">
        <v>3100</v>
      </c>
      <c r="H29" s="17"/>
      <c r="I29" s="17">
        <v>1</v>
      </c>
      <c r="J29" s="42">
        <f>IF((H29&lt;&gt;0),ROUND((E29*G29*H29),-3),ROUND((E29*G29),-3))</f>
        <v>579000</v>
      </c>
      <c r="K29" s="6"/>
    </row>
    <row r="30" spans="1:11" s="7" customFormat="1" ht="32.25" customHeight="1">
      <c r="A30" s="10">
        <v>7</v>
      </c>
      <c r="B30" s="11" t="s">
        <v>31</v>
      </c>
      <c r="C30" s="10"/>
      <c r="D30" s="10"/>
      <c r="E30" s="12"/>
      <c r="F30" s="49"/>
      <c r="G30" s="13"/>
      <c r="H30" s="10"/>
      <c r="I30" s="10"/>
      <c r="J30" s="14">
        <f>SUM(J31:J33)</f>
        <v>13706000</v>
      </c>
      <c r="K30" s="6"/>
    </row>
    <row r="31" spans="1:11" s="7" customFormat="1" ht="32.25" customHeight="1">
      <c r="A31" s="77"/>
      <c r="B31" s="22" t="s">
        <v>32</v>
      </c>
      <c r="C31" s="23" t="s">
        <v>6</v>
      </c>
      <c r="D31" s="23"/>
      <c r="E31" s="24">
        <v>186.9</v>
      </c>
      <c r="F31" s="25">
        <v>1</v>
      </c>
      <c r="G31" s="26">
        <v>23300</v>
      </c>
      <c r="H31" s="23"/>
      <c r="I31" s="23">
        <v>1</v>
      </c>
      <c r="J31" s="27">
        <f>IF((I31&lt;&gt;0),ROUND((E31*G31*I31),-3),ROUND((E31*G31),-3))</f>
        <v>4355000</v>
      </c>
      <c r="K31" s="6"/>
    </row>
    <row r="32" spans="1:11" s="7" customFormat="1" ht="32.25" customHeight="1">
      <c r="A32" s="78"/>
      <c r="B32" s="28" t="s">
        <v>7</v>
      </c>
      <c r="C32" s="19" t="s">
        <v>6</v>
      </c>
      <c r="D32" s="19"/>
      <c r="E32" s="24">
        <v>186.9</v>
      </c>
      <c r="F32" s="53"/>
      <c r="G32" s="30">
        <v>23300</v>
      </c>
      <c r="H32" s="19">
        <v>2</v>
      </c>
      <c r="I32" s="19"/>
      <c r="J32" s="43">
        <f>IF((H32&lt;&gt;0),ROUND((E32*G32*H32),-3),ROUND((E32*G32),-3))</f>
        <v>8710000</v>
      </c>
      <c r="K32" s="28"/>
    </row>
    <row r="33" spans="1:11" s="7" customFormat="1" ht="32.25" customHeight="1">
      <c r="A33" s="15"/>
      <c r="B33" s="6" t="s">
        <v>24</v>
      </c>
      <c r="C33" s="23" t="s">
        <v>6</v>
      </c>
      <c r="D33" s="15">
        <v>21</v>
      </c>
      <c r="E33" s="24">
        <v>186.9</v>
      </c>
      <c r="F33" s="51"/>
      <c r="G33" s="18">
        <v>3430</v>
      </c>
      <c r="H33" s="17"/>
      <c r="I33" s="17">
        <v>1</v>
      </c>
      <c r="J33" s="42">
        <f>IF((H33&lt;&gt;0),ROUND((E33*G33*H33),-3),ROUND((E33*G33),-3))</f>
        <v>641000</v>
      </c>
      <c r="K33" s="6"/>
    </row>
    <row r="34" spans="1:11" s="7" customFormat="1" ht="32.25" customHeight="1">
      <c r="A34" s="10">
        <v>8</v>
      </c>
      <c r="B34" s="11" t="s">
        <v>33</v>
      </c>
      <c r="C34" s="10"/>
      <c r="D34" s="10"/>
      <c r="E34" s="12"/>
      <c r="F34" s="49"/>
      <c r="G34" s="13"/>
      <c r="H34" s="10"/>
      <c r="I34" s="10"/>
      <c r="J34" s="14">
        <f>SUM(J35:J37)</f>
        <v>7300000</v>
      </c>
      <c r="K34" s="6"/>
    </row>
    <row r="35" spans="1:11" s="7" customFormat="1" ht="32.25" customHeight="1">
      <c r="A35" s="3"/>
      <c r="B35" s="22" t="s">
        <v>17</v>
      </c>
      <c r="C35" s="23" t="s">
        <v>6</v>
      </c>
      <c r="D35" s="23"/>
      <c r="E35" s="24">
        <v>100</v>
      </c>
      <c r="F35" s="9">
        <v>1</v>
      </c>
      <c r="G35" s="26">
        <v>23300</v>
      </c>
      <c r="H35" s="23"/>
      <c r="I35" s="23">
        <v>1</v>
      </c>
      <c r="J35" s="27">
        <f>IF((I35&lt;&gt;0),ROUND((E35*G35*I35),-3),ROUND((E35*G35),-3))</f>
        <v>2330000</v>
      </c>
      <c r="K35" s="6"/>
    </row>
    <row r="36" spans="1:11" s="7" customFormat="1" ht="32.25" customHeight="1">
      <c r="A36" s="3"/>
      <c r="B36" s="6" t="s">
        <v>7</v>
      </c>
      <c r="C36" s="23" t="s">
        <v>6</v>
      </c>
      <c r="D36" s="23"/>
      <c r="E36" s="24">
        <v>100</v>
      </c>
      <c r="F36" s="54"/>
      <c r="G36" s="26">
        <v>23300</v>
      </c>
      <c r="H36" s="23">
        <v>2</v>
      </c>
      <c r="I36" s="23"/>
      <c r="J36" s="42">
        <f>IF((H36&lt;&gt;0),ROUND((E36*G36*H36),-3),ROUND((E36*G36),-3))</f>
        <v>4660000</v>
      </c>
      <c r="K36" s="6"/>
    </row>
    <row r="37" spans="1:11" s="7" customFormat="1" ht="32.25" customHeight="1">
      <c r="A37" s="21"/>
      <c r="B37" s="28" t="s">
        <v>77</v>
      </c>
      <c r="C37" s="19" t="s">
        <v>6</v>
      </c>
      <c r="D37" s="21">
        <v>33</v>
      </c>
      <c r="E37" s="24">
        <v>100</v>
      </c>
      <c r="F37" s="51"/>
      <c r="G37" s="18">
        <v>3100</v>
      </c>
      <c r="H37" s="17"/>
      <c r="I37" s="17">
        <v>1</v>
      </c>
      <c r="J37" s="42">
        <f>IF((H37&lt;&gt;0),ROUND((E37*G37*H37),-3),ROUND((E37*G37),-3))</f>
        <v>310000</v>
      </c>
      <c r="K37" s="6"/>
    </row>
    <row r="38" spans="1:11" s="7" customFormat="1" ht="32.25" customHeight="1">
      <c r="A38" s="10">
        <v>9</v>
      </c>
      <c r="B38" s="11" t="s">
        <v>34</v>
      </c>
      <c r="C38" s="10"/>
      <c r="D38" s="10"/>
      <c r="E38" s="12"/>
      <c r="F38" s="49"/>
      <c r="G38" s="13"/>
      <c r="H38" s="41"/>
      <c r="I38" s="10"/>
      <c r="J38" s="14">
        <f>SUM(J39:J42)</f>
        <v>118076000</v>
      </c>
      <c r="K38" s="6"/>
    </row>
    <row r="39" spans="1:11" s="7" customFormat="1" ht="32.25" customHeight="1">
      <c r="A39" s="77"/>
      <c r="B39" s="16" t="s">
        <v>35</v>
      </c>
      <c r="C39" s="17" t="s">
        <v>6</v>
      </c>
      <c r="D39" s="17"/>
      <c r="E39" s="8">
        <f>457.2+368.8+619.8</f>
        <v>1445.8</v>
      </c>
      <c r="F39" s="9">
        <v>1</v>
      </c>
      <c r="G39" s="18">
        <v>23300</v>
      </c>
      <c r="H39" s="17"/>
      <c r="I39" s="17">
        <v>1</v>
      </c>
      <c r="J39" s="42">
        <f>IF((H39&lt;&gt;0),ROUND((E39*G39*H39),-3),ROUND((E39*G39),-3))</f>
        <v>33687000</v>
      </c>
      <c r="K39" s="6"/>
    </row>
    <row r="40" spans="1:11" s="7" customFormat="1" ht="32.25" customHeight="1">
      <c r="A40" s="79"/>
      <c r="B40" s="20" t="s">
        <v>7</v>
      </c>
      <c r="C40" s="4" t="s">
        <v>6</v>
      </c>
      <c r="D40" s="4"/>
      <c r="E40" s="8">
        <f>457.2+368.8+619.8</f>
        <v>1445.8</v>
      </c>
      <c r="F40" s="50"/>
      <c r="G40" s="5">
        <v>23300</v>
      </c>
      <c r="H40" s="4">
        <v>2</v>
      </c>
      <c r="I40" s="4"/>
      <c r="J40" s="42">
        <f>IF((H40&lt;&gt;0),ROUND((E40*G40*H40),-3),ROUND((E40*G40),-3))</f>
        <v>67374000</v>
      </c>
      <c r="K40" s="6"/>
    </row>
    <row r="41" spans="1:11" s="7" customFormat="1" ht="47.25" customHeight="1">
      <c r="A41" s="68"/>
      <c r="B41" s="70" t="s">
        <v>86</v>
      </c>
      <c r="C41" s="69" t="s">
        <v>85</v>
      </c>
      <c r="D41" s="64"/>
      <c r="E41" s="65">
        <v>5</v>
      </c>
      <c r="F41" s="66"/>
      <c r="G41" s="67">
        <f>30*15500</f>
        <v>465000</v>
      </c>
      <c r="H41" s="64">
        <v>6</v>
      </c>
      <c r="I41" s="64"/>
      <c r="J41" s="75">
        <f>E41*G41*H41</f>
        <v>13950000</v>
      </c>
      <c r="K41" s="6"/>
    </row>
    <row r="42" spans="1:11" s="7" customFormat="1" ht="32.25" customHeight="1">
      <c r="A42" s="21"/>
      <c r="B42" s="28" t="s">
        <v>77</v>
      </c>
      <c r="C42" s="19" t="s">
        <v>6</v>
      </c>
      <c r="D42" s="21">
        <v>21</v>
      </c>
      <c r="E42" s="8">
        <f>368.8+619.8</f>
        <v>988.5999999999999</v>
      </c>
      <c r="F42" s="51"/>
      <c r="G42" s="18">
        <v>3100</v>
      </c>
      <c r="H42" s="17"/>
      <c r="I42" s="17">
        <v>1</v>
      </c>
      <c r="J42" s="42">
        <f>IF((H42&lt;&gt;0),ROUND((E42*G42*H42),-3),ROUND((E42*G42),-3))</f>
        <v>3065000</v>
      </c>
      <c r="K42" s="6"/>
    </row>
    <row r="43" spans="1:11" s="7" customFormat="1" ht="32.25" customHeight="1">
      <c r="A43" s="21"/>
      <c r="B43" s="28" t="s">
        <v>78</v>
      </c>
      <c r="C43" s="19" t="s">
        <v>75</v>
      </c>
      <c r="D43" s="21">
        <v>17</v>
      </c>
      <c r="E43" s="8">
        <v>457.2</v>
      </c>
      <c r="F43" s="51"/>
      <c r="G43" s="18">
        <v>2640</v>
      </c>
      <c r="H43" s="17"/>
      <c r="I43" s="17">
        <v>1</v>
      </c>
      <c r="J43" s="42">
        <f>IF((H43&lt;&gt;0),ROUND((E43*G43*H43),-3),ROUND((E43*G43),-3))</f>
        <v>1207000</v>
      </c>
      <c r="K43" s="6"/>
    </row>
    <row r="44" spans="1:11" s="7" customFormat="1" ht="32.25" customHeight="1">
      <c r="A44" s="10">
        <v>10</v>
      </c>
      <c r="B44" s="11" t="s">
        <v>36</v>
      </c>
      <c r="C44" s="10"/>
      <c r="D44" s="10"/>
      <c r="E44" s="12"/>
      <c r="F44" s="49"/>
      <c r="G44" s="13"/>
      <c r="H44" s="10"/>
      <c r="I44" s="10"/>
      <c r="J44" s="14">
        <f>SUM(J45:J47)</f>
        <v>31683000</v>
      </c>
      <c r="K44" s="6"/>
    </row>
    <row r="45" spans="1:11" s="7" customFormat="1" ht="32.25" customHeight="1">
      <c r="A45" s="77"/>
      <c r="B45" s="16" t="s">
        <v>37</v>
      </c>
      <c r="C45" s="17" t="s">
        <v>6</v>
      </c>
      <c r="D45" s="17"/>
      <c r="E45" s="8">
        <v>432.1</v>
      </c>
      <c r="F45" s="9">
        <v>1</v>
      </c>
      <c r="G45" s="18">
        <v>23300</v>
      </c>
      <c r="H45" s="17"/>
      <c r="I45" s="17">
        <v>1</v>
      </c>
      <c r="J45" s="42">
        <f>IF((H45&lt;&gt;0),ROUND((E45*G45*H45),-3),ROUND((E45*G45),-3))</f>
        <v>10068000</v>
      </c>
      <c r="K45" s="6"/>
    </row>
    <row r="46" spans="1:11" s="7" customFormat="1" ht="32.25" customHeight="1">
      <c r="A46" s="78"/>
      <c r="B46" s="20" t="s">
        <v>7</v>
      </c>
      <c r="C46" s="4" t="s">
        <v>6</v>
      </c>
      <c r="D46" s="21"/>
      <c r="E46" s="8">
        <v>432.1</v>
      </c>
      <c r="F46" s="52"/>
      <c r="G46" s="5">
        <v>23300</v>
      </c>
      <c r="H46" s="4">
        <v>2</v>
      </c>
      <c r="I46" s="4"/>
      <c r="J46" s="42">
        <f>IF((H46&lt;&gt;0),ROUND((E46*G46*H46),-3),ROUND((E46*G46),-3))</f>
        <v>20136000</v>
      </c>
      <c r="K46" s="6"/>
    </row>
    <row r="47" spans="1:11" s="7" customFormat="1" ht="32.25" customHeight="1">
      <c r="A47" s="21"/>
      <c r="B47" s="28" t="s">
        <v>24</v>
      </c>
      <c r="C47" s="19" t="s">
        <v>6</v>
      </c>
      <c r="D47" s="21">
        <v>21</v>
      </c>
      <c r="E47" s="8">
        <v>431.1</v>
      </c>
      <c r="F47" s="9">
        <v>1</v>
      </c>
      <c r="G47" s="18">
        <v>3430</v>
      </c>
      <c r="H47" s="17"/>
      <c r="I47" s="17">
        <v>1</v>
      </c>
      <c r="J47" s="42">
        <f>IF((H47&lt;&gt;0),ROUND((E47*G47*H47),-3),ROUND((E47*G47),-3))</f>
        <v>1479000</v>
      </c>
      <c r="K47" s="6"/>
    </row>
    <row r="48" spans="1:11" s="7" customFormat="1" ht="32.25" customHeight="1">
      <c r="A48" s="21"/>
      <c r="B48" s="28" t="s">
        <v>76</v>
      </c>
      <c r="C48" s="19" t="s">
        <v>75</v>
      </c>
      <c r="D48" s="21">
        <v>31</v>
      </c>
      <c r="E48" s="8">
        <v>431.1</v>
      </c>
      <c r="F48" s="9">
        <v>0.5</v>
      </c>
      <c r="G48" s="18">
        <v>3960</v>
      </c>
      <c r="H48" s="17"/>
      <c r="I48" s="17">
        <v>1</v>
      </c>
      <c r="J48" s="42">
        <f>IF((H48&lt;&gt;0),ROUND((E48*G48*H48),-3),ROUND((E48*G48),-3)*50%)</f>
        <v>853500</v>
      </c>
      <c r="K48" s="6"/>
    </row>
    <row r="49" spans="1:11" s="7" customFormat="1" ht="32.25" customHeight="1">
      <c r="A49" s="10">
        <v>11</v>
      </c>
      <c r="B49" s="11" t="s">
        <v>38</v>
      </c>
      <c r="C49" s="10"/>
      <c r="D49" s="10"/>
      <c r="E49" s="12"/>
      <c r="F49" s="49"/>
      <c r="G49" s="13"/>
      <c r="H49" s="10"/>
      <c r="I49" s="10"/>
      <c r="J49" s="14">
        <f>SUM(J50:J52)</f>
        <v>50568000</v>
      </c>
      <c r="K49" s="6"/>
    </row>
    <row r="50" spans="1:11" s="7" customFormat="1" ht="32.25" customHeight="1">
      <c r="A50" s="77"/>
      <c r="B50" s="22" t="s">
        <v>39</v>
      </c>
      <c r="C50" s="23" t="s">
        <v>6</v>
      </c>
      <c r="D50" s="23"/>
      <c r="E50" s="24">
        <v>689.6</v>
      </c>
      <c r="F50" s="25">
        <v>1</v>
      </c>
      <c r="G50" s="26">
        <v>23300</v>
      </c>
      <c r="H50" s="23"/>
      <c r="I50" s="23">
        <v>1</v>
      </c>
      <c r="J50" s="27">
        <f>IF((I50&lt;&gt;0),ROUND((E50*G50*I50),-3),ROUND((E50*G50),-3))</f>
        <v>16068000</v>
      </c>
      <c r="K50" s="6"/>
    </row>
    <row r="51" spans="1:11" s="7" customFormat="1" ht="32.25" customHeight="1">
      <c r="A51" s="78"/>
      <c r="B51" s="28" t="s">
        <v>7</v>
      </c>
      <c r="C51" s="19" t="s">
        <v>6</v>
      </c>
      <c r="D51" s="19"/>
      <c r="E51" s="24">
        <v>689.6</v>
      </c>
      <c r="F51" s="53"/>
      <c r="G51" s="30">
        <v>23300</v>
      </c>
      <c r="H51" s="19">
        <v>2</v>
      </c>
      <c r="I51" s="19"/>
      <c r="J51" s="43">
        <f>IF((H51&lt;&gt;0),ROUND((E51*G51*H51),-3),ROUND((E51*G51),-3))</f>
        <v>32135000</v>
      </c>
      <c r="K51" s="28"/>
    </row>
    <row r="52" spans="1:11" s="7" customFormat="1" ht="32.25" customHeight="1">
      <c r="A52" s="15"/>
      <c r="B52" s="6" t="s">
        <v>24</v>
      </c>
      <c r="C52" s="23" t="s">
        <v>6</v>
      </c>
      <c r="D52" s="15">
        <v>21</v>
      </c>
      <c r="E52" s="24">
        <v>689.6</v>
      </c>
      <c r="F52" s="51"/>
      <c r="G52" s="18">
        <v>3430</v>
      </c>
      <c r="H52" s="17"/>
      <c r="I52" s="17">
        <v>1</v>
      </c>
      <c r="J52" s="42">
        <f>IF((H52&lt;&gt;0),ROUND((E52*G52*H52),-3),ROUND((E52*G52),-3))</f>
        <v>2365000</v>
      </c>
      <c r="K52" s="6"/>
    </row>
    <row r="53" spans="1:11" s="7" customFormat="1" ht="32.25" customHeight="1">
      <c r="A53" s="10">
        <v>12</v>
      </c>
      <c r="B53" s="11" t="s">
        <v>40</v>
      </c>
      <c r="C53" s="10"/>
      <c r="D53" s="10"/>
      <c r="E53" s="12"/>
      <c r="F53" s="49"/>
      <c r="G53" s="13"/>
      <c r="H53" s="10"/>
      <c r="I53" s="10"/>
      <c r="J53" s="14">
        <f>SUM(J54:J56)</f>
        <v>84804000</v>
      </c>
      <c r="K53" s="6"/>
    </row>
    <row r="54" spans="1:11" s="7" customFormat="1" ht="32.25" customHeight="1">
      <c r="A54" s="3"/>
      <c r="B54" s="22" t="s">
        <v>41</v>
      </c>
      <c r="C54" s="23" t="s">
        <v>6</v>
      </c>
      <c r="D54" s="23"/>
      <c r="E54" s="24">
        <f>369.3+557.6+448</f>
        <v>1374.9</v>
      </c>
      <c r="F54" s="9">
        <v>1</v>
      </c>
      <c r="G54" s="26">
        <v>23300</v>
      </c>
      <c r="H54" s="23"/>
      <c r="I54" s="23">
        <v>1</v>
      </c>
      <c r="J54" s="27">
        <f>IF((I54&lt;&gt;0),ROUND((E54*G54*I54),-3),ROUND((E54*G54),-3))</f>
        <v>32035000</v>
      </c>
      <c r="K54" s="6"/>
    </row>
    <row r="55" spans="1:11" s="7" customFormat="1" ht="32.25" customHeight="1">
      <c r="A55" s="3"/>
      <c r="B55" s="63" t="s">
        <v>7</v>
      </c>
      <c r="C55" s="64" t="s">
        <v>6</v>
      </c>
      <c r="D55" s="64"/>
      <c r="E55" s="65">
        <f>369.3+557.6+448</f>
        <v>1374.9</v>
      </c>
      <c r="F55" s="66">
        <v>0.75</v>
      </c>
      <c r="G55" s="67">
        <v>23300</v>
      </c>
      <c r="H55" s="64">
        <v>2</v>
      </c>
      <c r="I55" s="64"/>
      <c r="J55" s="61">
        <v>48053000</v>
      </c>
      <c r="K55" s="6"/>
    </row>
    <row r="56" spans="1:11" s="7" customFormat="1" ht="32.25" customHeight="1">
      <c r="A56" s="21"/>
      <c r="B56" s="28" t="s">
        <v>24</v>
      </c>
      <c r="C56" s="19" t="s">
        <v>6</v>
      </c>
      <c r="D56" s="21">
        <v>21</v>
      </c>
      <c r="E56" s="24">
        <f>369.3+557.6+448</f>
        <v>1374.9</v>
      </c>
      <c r="F56" s="51"/>
      <c r="G56" s="18">
        <v>3430</v>
      </c>
      <c r="H56" s="17"/>
      <c r="I56" s="17">
        <v>1</v>
      </c>
      <c r="J56" s="42">
        <f>IF((H56&lt;&gt;0),ROUND((E56*G56*H56),-3),ROUND((E56*G56),-3))</f>
        <v>4716000</v>
      </c>
      <c r="K56" s="6"/>
    </row>
    <row r="57" spans="1:11" s="7" customFormat="1" ht="32.25" customHeight="1">
      <c r="A57" s="21"/>
      <c r="B57" s="28" t="s">
        <v>74</v>
      </c>
      <c r="C57" s="19" t="s">
        <v>6</v>
      </c>
      <c r="D57" s="21">
        <v>33</v>
      </c>
      <c r="E57" s="24">
        <f>369.3+557.6+448</f>
        <v>1374.9</v>
      </c>
      <c r="F57" s="51">
        <v>0.5</v>
      </c>
      <c r="G57" s="18">
        <v>3100</v>
      </c>
      <c r="H57" s="17"/>
      <c r="I57" s="17">
        <v>1</v>
      </c>
      <c r="J57" s="42">
        <f>IF((H57&lt;&gt;0),ROUND((E57*G57*H57),-3),ROUND((E57*G57),-3)*50%)</f>
        <v>2131000</v>
      </c>
      <c r="K57" s="6"/>
    </row>
    <row r="58" spans="1:11" s="7" customFormat="1" ht="32.25" customHeight="1">
      <c r="A58" s="10">
        <v>13</v>
      </c>
      <c r="B58" s="11" t="s">
        <v>42</v>
      </c>
      <c r="C58" s="10"/>
      <c r="D58" s="10"/>
      <c r="E58" s="12"/>
      <c r="F58" s="49"/>
      <c r="G58" s="13"/>
      <c r="H58" s="10"/>
      <c r="I58" s="10"/>
      <c r="J58" s="14">
        <f>SUM(J59:J61)</f>
        <v>62568000</v>
      </c>
      <c r="K58" s="6"/>
    </row>
    <row r="59" spans="1:11" s="7" customFormat="1" ht="32.25" customHeight="1">
      <c r="A59" s="77"/>
      <c r="B59" s="16" t="s">
        <v>43</v>
      </c>
      <c r="C59" s="17" t="s">
        <v>6</v>
      </c>
      <c r="D59" s="17"/>
      <c r="E59" s="8">
        <v>857.1</v>
      </c>
      <c r="F59" s="9">
        <v>1</v>
      </c>
      <c r="G59" s="18">
        <v>23300</v>
      </c>
      <c r="H59" s="17"/>
      <c r="I59" s="17">
        <v>1</v>
      </c>
      <c r="J59" s="42">
        <f>IF((H59&lt;&gt;0),ROUND((E59*G59*H59),-3),ROUND((E59*G59),-3))</f>
        <v>19970000</v>
      </c>
      <c r="K59" s="6"/>
    </row>
    <row r="60" spans="1:11" s="7" customFormat="1" ht="32.25" customHeight="1">
      <c r="A60" s="78"/>
      <c r="B60" s="20" t="s">
        <v>7</v>
      </c>
      <c r="C60" s="4" t="s">
        <v>6</v>
      </c>
      <c r="D60" s="21"/>
      <c r="E60" s="8">
        <v>857.1</v>
      </c>
      <c r="F60" s="52"/>
      <c r="G60" s="5">
        <v>23300</v>
      </c>
      <c r="H60" s="4">
        <v>2</v>
      </c>
      <c r="I60" s="4"/>
      <c r="J60" s="42">
        <f>IF((H60&lt;&gt;0),ROUND((E60*G60*H60),-3),ROUND((E60*G60),-3))</f>
        <v>39941000</v>
      </c>
      <c r="K60" s="6"/>
    </row>
    <row r="61" spans="1:11" s="7" customFormat="1" ht="32.25" customHeight="1">
      <c r="A61" s="21"/>
      <c r="B61" s="28" t="s">
        <v>77</v>
      </c>
      <c r="C61" s="19" t="s">
        <v>6</v>
      </c>
      <c r="D61" s="21">
        <v>33</v>
      </c>
      <c r="E61" s="8">
        <v>857.1</v>
      </c>
      <c r="F61" s="51"/>
      <c r="G61" s="18">
        <v>3100</v>
      </c>
      <c r="H61" s="17"/>
      <c r="I61" s="17">
        <v>1</v>
      </c>
      <c r="J61" s="42">
        <f>IF((H61&lt;&gt;0),ROUND((E61*G61*H61),-3),ROUND((E61*G61),-3))</f>
        <v>2657000</v>
      </c>
      <c r="K61" s="6"/>
    </row>
    <row r="62" spans="1:11" s="7" customFormat="1" ht="32.25" customHeight="1">
      <c r="A62" s="10">
        <v>14</v>
      </c>
      <c r="B62" s="11" t="s">
        <v>44</v>
      </c>
      <c r="C62" s="10"/>
      <c r="D62" s="10"/>
      <c r="E62" s="12"/>
      <c r="F62" s="49"/>
      <c r="G62" s="13"/>
      <c r="H62" s="10"/>
      <c r="I62" s="10"/>
      <c r="J62" s="14">
        <f>SUM(J63:J65)</f>
        <v>121479000</v>
      </c>
      <c r="K62" s="6"/>
    </row>
    <row r="63" spans="1:11" s="7" customFormat="1" ht="32.25" customHeight="1">
      <c r="A63" s="77"/>
      <c r="B63" s="22" t="s">
        <v>45</v>
      </c>
      <c r="C63" s="23" t="s">
        <v>6</v>
      </c>
      <c r="D63" s="23"/>
      <c r="E63" s="24">
        <f>675.2+981.4</f>
        <v>1656.6</v>
      </c>
      <c r="F63" s="25">
        <v>1</v>
      </c>
      <c r="G63" s="26">
        <v>23300</v>
      </c>
      <c r="H63" s="23"/>
      <c r="I63" s="23">
        <v>1</v>
      </c>
      <c r="J63" s="27">
        <f>IF((I63&lt;&gt;0),ROUND((E63*G63*I63),-3),ROUND((E63*G63),-3))</f>
        <v>38599000</v>
      </c>
      <c r="K63" s="6"/>
    </row>
    <row r="64" spans="1:11" s="7" customFormat="1" ht="32.25" customHeight="1">
      <c r="A64" s="78"/>
      <c r="B64" s="28" t="s">
        <v>7</v>
      </c>
      <c r="C64" s="19" t="s">
        <v>6</v>
      </c>
      <c r="D64" s="19"/>
      <c r="E64" s="24">
        <f>675.2+981.4</f>
        <v>1656.6</v>
      </c>
      <c r="F64" s="53"/>
      <c r="G64" s="30">
        <v>23300</v>
      </c>
      <c r="H64" s="19">
        <v>2</v>
      </c>
      <c r="I64" s="19"/>
      <c r="J64" s="43">
        <f>IF((H64&lt;&gt;0),ROUND((E64*G64*H64),-3),ROUND((E64*G64),-3))</f>
        <v>77198000</v>
      </c>
      <c r="K64" s="28"/>
    </row>
    <row r="65" spans="1:11" s="7" customFormat="1" ht="32.25" customHeight="1">
      <c r="A65" s="15"/>
      <c r="B65" s="6" t="s">
        <v>24</v>
      </c>
      <c r="C65" s="23" t="s">
        <v>6</v>
      </c>
      <c r="D65" s="15">
        <v>21</v>
      </c>
      <c r="E65" s="24">
        <f>675.2+981.4</f>
        <v>1656.6</v>
      </c>
      <c r="F65" s="51"/>
      <c r="G65" s="18">
        <v>3430</v>
      </c>
      <c r="H65" s="17"/>
      <c r="I65" s="17">
        <v>1</v>
      </c>
      <c r="J65" s="42">
        <f>IF((H65&lt;&gt;0),ROUND((E65*G65*H65),-3),ROUND((E65*G65),-3))</f>
        <v>5682000</v>
      </c>
      <c r="K65" s="6"/>
    </row>
    <row r="66" spans="1:11" s="7" customFormat="1" ht="32.25" customHeight="1">
      <c r="A66" s="15"/>
      <c r="B66" s="6" t="s">
        <v>78</v>
      </c>
      <c r="C66" s="23" t="s">
        <v>6</v>
      </c>
      <c r="D66" s="15">
        <v>17</v>
      </c>
      <c r="E66" s="24">
        <f>675.2</f>
        <v>675.2</v>
      </c>
      <c r="F66" s="51">
        <v>0.5</v>
      </c>
      <c r="G66" s="18">
        <v>2640</v>
      </c>
      <c r="H66" s="17"/>
      <c r="I66" s="17">
        <v>1</v>
      </c>
      <c r="J66" s="42">
        <f>IF((H66&lt;&gt;0),ROUND((E66*G66*H66),-3),ROUND((E66*G66),-3)*50%)</f>
        <v>891500</v>
      </c>
      <c r="K66" s="6"/>
    </row>
    <row r="67" spans="1:11" s="7" customFormat="1" ht="32.25" customHeight="1">
      <c r="A67" s="10">
        <v>15</v>
      </c>
      <c r="B67" s="11" t="s">
        <v>46</v>
      </c>
      <c r="C67" s="10"/>
      <c r="D67" s="10"/>
      <c r="E67" s="12"/>
      <c r="F67" s="49"/>
      <c r="G67" s="13"/>
      <c r="H67" s="10"/>
      <c r="I67" s="10"/>
      <c r="J67" s="14">
        <f>SUM(J68:J71)</f>
        <v>105304000</v>
      </c>
      <c r="K67" s="6"/>
    </row>
    <row r="68" spans="1:11" s="7" customFormat="1" ht="32.25" customHeight="1">
      <c r="A68" s="3"/>
      <c r="B68" s="22" t="s">
        <v>47</v>
      </c>
      <c r="C68" s="23" t="s">
        <v>6</v>
      </c>
      <c r="D68" s="23"/>
      <c r="E68" s="24">
        <v>1245.8</v>
      </c>
      <c r="F68" s="9">
        <v>1</v>
      </c>
      <c r="G68" s="26">
        <v>23300</v>
      </c>
      <c r="H68" s="23"/>
      <c r="I68" s="23">
        <v>1</v>
      </c>
      <c r="J68" s="27">
        <f>IF((I68&lt;&gt;0),ROUND((E68*G68*I68),-3),ROUND((E68*G68),-3))</f>
        <v>29027000</v>
      </c>
      <c r="K68" s="6"/>
    </row>
    <row r="69" spans="1:11" s="7" customFormat="1" ht="32.25" customHeight="1">
      <c r="A69" s="3"/>
      <c r="B69" s="6" t="s">
        <v>7</v>
      </c>
      <c r="C69" s="23" t="s">
        <v>6</v>
      </c>
      <c r="D69" s="23"/>
      <c r="E69" s="24">
        <v>1245.8</v>
      </c>
      <c r="F69" s="54"/>
      <c r="G69" s="26">
        <v>23300</v>
      </c>
      <c r="H69" s="23">
        <v>2</v>
      </c>
      <c r="I69" s="23"/>
      <c r="J69" s="42">
        <f>IF((H69&lt;&gt;0),ROUND((E69*G69*H69),-3),ROUND((E69*G69),-3))</f>
        <v>58054000</v>
      </c>
      <c r="K69" s="6"/>
    </row>
    <row r="70" spans="1:11" s="7" customFormat="1" ht="47.25" customHeight="1">
      <c r="A70" s="68"/>
      <c r="B70" s="70" t="s">
        <v>86</v>
      </c>
      <c r="C70" s="69" t="s">
        <v>85</v>
      </c>
      <c r="D70" s="64"/>
      <c r="E70" s="65">
        <v>5</v>
      </c>
      <c r="F70" s="66"/>
      <c r="G70" s="67">
        <f>30*15500</f>
        <v>465000</v>
      </c>
      <c r="H70" s="64">
        <v>6</v>
      </c>
      <c r="I70" s="64"/>
      <c r="J70" s="75">
        <f>E70*G70*H70</f>
        <v>13950000</v>
      </c>
      <c r="K70" s="6"/>
    </row>
    <row r="71" spans="1:11" s="7" customFormat="1" ht="32.25" customHeight="1">
      <c r="A71" s="21"/>
      <c r="B71" s="28" t="s">
        <v>24</v>
      </c>
      <c r="C71" s="19" t="s">
        <v>6</v>
      </c>
      <c r="D71" s="21">
        <v>21</v>
      </c>
      <c r="E71" s="29">
        <v>1245.8</v>
      </c>
      <c r="F71" s="71"/>
      <c r="G71" s="72">
        <v>3430</v>
      </c>
      <c r="H71" s="73"/>
      <c r="I71" s="73">
        <v>1</v>
      </c>
      <c r="J71" s="74">
        <f>IF((H71&lt;&gt;0),ROUND((E71*G71*H71),-3),ROUND((E71*G71),-3))</f>
        <v>4273000</v>
      </c>
      <c r="K71" s="6"/>
    </row>
    <row r="72" spans="1:11" s="7" customFormat="1" ht="32.25" customHeight="1">
      <c r="A72" s="10">
        <v>16</v>
      </c>
      <c r="B72" s="11" t="s">
        <v>48</v>
      </c>
      <c r="C72" s="10"/>
      <c r="D72" s="10"/>
      <c r="E72" s="12"/>
      <c r="F72" s="49"/>
      <c r="G72" s="13"/>
      <c r="H72" s="41"/>
      <c r="I72" s="10"/>
      <c r="J72" s="14">
        <f>SUM(J73:J75)</f>
        <v>66371000</v>
      </c>
      <c r="K72" s="6"/>
    </row>
    <row r="73" spans="1:11" s="7" customFormat="1" ht="32.25" customHeight="1">
      <c r="A73" s="77"/>
      <c r="B73" s="16" t="s">
        <v>49</v>
      </c>
      <c r="C73" s="17" t="s">
        <v>6</v>
      </c>
      <c r="D73" s="17"/>
      <c r="E73" s="8">
        <v>905.1</v>
      </c>
      <c r="F73" s="9">
        <v>1</v>
      </c>
      <c r="G73" s="18">
        <v>23300</v>
      </c>
      <c r="H73" s="17"/>
      <c r="I73" s="17">
        <v>1</v>
      </c>
      <c r="J73" s="42">
        <f>IF((H73&lt;&gt;0),ROUND((E73*G73*H73),-3),ROUND((E73*G73),-3))</f>
        <v>21089000</v>
      </c>
      <c r="K73" s="6"/>
    </row>
    <row r="74" spans="1:11" s="7" customFormat="1" ht="32.25" customHeight="1">
      <c r="A74" s="79"/>
      <c r="B74" s="20" t="s">
        <v>7</v>
      </c>
      <c r="C74" s="4" t="s">
        <v>6</v>
      </c>
      <c r="D74" s="4"/>
      <c r="E74" s="8">
        <v>905.1</v>
      </c>
      <c r="F74" s="50"/>
      <c r="G74" s="5">
        <v>23300</v>
      </c>
      <c r="H74" s="4">
        <v>2</v>
      </c>
      <c r="I74" s="4"/>
      <c r="J74" s="42">
        <f>IF((H74&lt;&gt;0),ROUND((E74*G74*H74),-3),ROUND((E74*G74),-3))</f>
        <v>42178000</v>
      </c>
      <c r="K74" s="6"/>
    </row>
    <row r="75" spans="1:11" s="7" customFormat="1" ht="32.25" customHeight="1">
      <c r="A75" s="21"/>
      <c r="B75" s="28" t="s">
        <v>24</v>
      </c>
      <c r="C75" s="19" t="s">
        <v>6</v>
      </c>
      <c r="D75" s="21">
        <v>21</v>
      </c>
      <c r="E75" s="8">
        <v>905.1</v>
      </c>
      <c r="F75" s="51"/>
      <c r="G75" s="18">
        <v>3430</v>
      </c>
      <c r="H75" s="17"/>
      <c r="I75" s="17">
        <v>1</v>
      </c>
      <c r="J75" s="42">
        <f>IF((H75&lt;&gt;0),ROUND((E75*G75*H75),-3),ROUND((E75*G75),-3))</f>
        <v>3104000</v>
      </c>
      <c r="K75" s="6"/>
    </row>
    <row r="76" spans="1:11" s="7" customFormat="1" ht="32.25" customHeight="1">
      <c r="A76" s="10">
        <v>17</v>
      </c>
      <c r="B76" s="11" t="s">
        <v>50</v>
      </c>
      <c r="C76" s="10"/>
      <c r="D76" s="10"/>
      <c r="E76" s="12"/>
      <c r="F76" s="49"/>
      <c r="G76" s="13"/>
      <c r="H76" s="10"/>
      <c r="I76" s="10"/>
      <c r="J76" s="14">
        <f>SUM(J77:J79)</f>
        <v>13658000</v>
      </c>
      <c r="K76" s="6"/>
    </row>
    <row r="77" spans="1:11" s="7" customFormat="1" ht="32.25" customHeight="1">
      <c r="A77" s="77"/>
      <c r="B77" s="16" t="s">
        <v>51</v>
      </c>
      <c r="C77" s="17" t="s">
        <v>6</v>
      </c>
      <c r="D77" s="17"/>
      <c r="E77" s="8">
        <v>187.1</v>
      </c>
      <c r="F77" s="9">
        <v>1</v>
      </c>
      <c r="G77" s="18">
        <v>23300</v>
      </c>
      <c r="H77" s="17"/>
      <c r="I77" s="17">
        <v>1</v>
      </c>
      <c r="J77" s="42">
        <f>IF((H77&lt;&gt;0),ROUND((E77*G77*H77),-3),ROUND((E77*G77),-3))</f>
        <v>4359000</v>
      </c>
      <c r="K77" s="6"/>
    </row>
    <row r="78" spans="1:11" s="7" customFormat="1" ht="32.25" customHeight="1">
      <c r="A78" s="78"/>
      <c r="B78" s="20" t="s">
        <v>7</v>
      </c>
      <c r="C78" s="4" t="s">
        <v>6</v>
      </c>
      <c r="D78" s="21"/>
      <c r="E78" s="8">
        <v>187.1</v>
      </c>
      <c r="F78" s="52"/>
      <c r="G78" s="5">
        <v>23300</v>
      </c>
      <c r="H78" s="4">
        <v>2</v>
      </c>
      <c r="I78" s="4"/>
      <c r="J78" s="42">
        <f>IF((H78&lt;&gt;0),ROUND((E78*G78*H78),-3),ROUND((E78*G78),-3))</f>
        <v>8719000</v>
      </c>
      <c r="K78" s="6"/>
    </row>
    <row r="79" spans="1:11" s="7" customFormat="1" ht="32.25" customHeight="1">
      <c r="A79" s="21"/>
      <c r="B79" s="28" t="s">
        <v>74</v>
      </c>
      <c r="C79" s="19" t="s">
        <v>6</v>
      </c>
      <c r="D79" s="21">
        <v>33</v>
      </c>
      <c r="E79" s="8">
        <v>187.1</v>
      </c>
      <c r="F79" s="51"/>
      <c r="G79" s="18">
        <v>3100</v>
      </c>
      <c r="H79" s="17"/>
      <c r="I79" s="17">
        <v>1</v>
      </c>
      <c r="J79" s="42">
        <f>IF((H79&lt;&gt;0),ROUND((E79*G79*H79),-3),ROUND((E79*G79),-3))</f>
        <v>580000</v>
      </c>
      <c r="K79" s="6"/>
    </row>
    <row r="80" spans="1:11" s="7" customFormat="1" ht="32.25" customHeight="1">
      <c r="A80" s="10">
        <v>18</v>
      </c>
      <c r="B80" s="11" t="s">
        <v>52</v>
      </c>
      <c r="C80" s="10"/>
      <c r="D80" s="10"/>
      <c r="E80" s="12"/>
      <c r="F80" s="49"/>
      <c r="G80" s="13"/>
      <c r="H80" s="10"/>
      <c r="I80" s="10"/>
      <c r="J80" s="14">
        <f>SUM(J81:J84)</f>
        <v>179673000</v>
      </c>
      <c r="K80" s="6"/>
    </row>
    <row r="81" spans="1:11" s="7" customFormat="1" ht="32.25" customHeight="1">
      <c r="A81" s="77"/>
      <c r="B81" s="22" t="s">
        <v>53</v>
      </c>
      <c r="C81" s="23" t="s">
        <v>6</v>
      </c>
      <c r="D81" s="23"/>
      <c r="E81" s="24">
        <f>339.7+869.7+1144.5</f>
        <v>2353.9</v>
      </c>
      <c r="F81" s="25">
        <v>1</v>
      </c>
      <c r="G81" s="26">
        <v>23300</v>
      </c>
      <c r="H81" s="23"/>
      <c r="I81" s="23">
        <v>1</v>
      </c>
      <c r="J81" s="27">
        <f>IF((I81&lt;&gt;0),ROUND((E81*G81*I81),-3),ROUND((E81*G81),-3))</f>
        <v>54846000</v>
      </c>
      <c r="K81" s="6"/>
    </row>
    <row r="82" spans="1:11" s="7" customFormat="1" ht="32.25" customHeight="1">
      <c r="A82" s="78"/>
      <c r="B82" s="28" t="s">
        <v>7</v>
      </c>
      <c r="C82" s="19" t="s">
        <v>6</v>
      </c>
      <c r="D82" s="19"/>
      <c r="E82" s="24">
        <f>339.7+869.7+1144.5</f>
        <v>2353.9</v>
      </c>
      <c r="F82" s="53"/>
      <c r="G82" s="30">
        <v>23300</v>
      </c>
      <c r="H82" s="19">
        <v>2</v>
      </c>
      <c r="I82" s="19"/>
      <c r="J82" s="43">
        <f>IF((H82&lt;&gt;0),ROUND((E82*G82*H82),-3),ROUND((E82*G82),-3))</f>
        <v>109692000</v>
      </c>
      <c r="K82" s="28"/>
    </row>
    <row r="83" spans="1:11" s="7" customFormat="1" ht="51" customHeight="1">
      <c r="A83" s="68"/>
      <c r="B83" s="70" t="s">
        <v>87</v>
      </c>
      <c r="C83" s="69" t="s">
        <v>85</v>
      </c>
      <c r="D83" s="64"/>
      <c r="E83" s="65">
        <v>3</v>
      </c>
      <c r="F83" s="66"/>
      <c r="G83" s="67">
        <f>30*15500</f>
        <v>465000</v>
      </c>
      <c r="H83" s="64">
        <v>6</v>
      </c>
      <c r="I83" s="64"/>
      <c r="J83" s="75">
        <f>E83*G83*H83</f>
        <v>8370000</v>
      </c>
      <c r="K83" s="28"/>
    </row>
    <row r="84" spans="1:11" s="7" customFormat="1" ht="32.25" customHeight="1">
      <c r="A84" s="15"/>
      <c r="B84" s="6" t="s">
        <v>24</v>
      </c>
      <c r="C84" s="23" t="s">
        <v>6</v>
      </c>
      <c r="D84" s="15">
        <v>21</v>
      </c>
      <c r="E84" s="24">
        <f>339.7+869.7+1144.5-381.5</f>
        <v>1972.4</v>
      </c>
      <c r="F84" s="51"/>
      <c r="G84" s="18">
        <v>3430</v>
      </c>
      <c r="H84" s="17"/>
      <c r="I84" s="17">
        <v>1</v>
      </c>
      <c r="J84" s="42">
        <f>IF((H84&lt;&gt;0),ROUND((E84*G84*H84),-3),ROUND((E84*G84),-3))</f>
        <v>6765000</v>
      </c>
      <c r="K84" s="6"/>
    </row>
    <row r="85" spans="1:11" s="7" customFormat="1" ht="32.25" customHeight="1">
      <c r="A85" s="15"/>
      <c r="B85" s="6" t="s">
        <v>74</v>
      </c>
      <c r="C85" s="23" t="s">
        <v>6</v>
      </c>
      <c r="D85" s="15">
        <v>33</v>
      </c>
      <c r="E85" s="24">
        <v>869.7</v>
      </c>
      <c r="F85" s="51">
        <v>0.5</v>
      </c>
      <c r="G85" s="18">
        <v>3100</v>
      </c>
      <c r="H85" s="17"/>
      <c r="I85" s="17">
        <v>1</v>
      </c>
      <c r="J85" s="42">
        <f>IF((H85&lt;&gt;0),ROUND((E85*G85*H85),-3),ROUND((E85*G85),-3)*50%)</f>
        <v>1348000</v>
      </c>
      <c r="K85" s="6"/>
    </row>
    <row r="86" spans="1:11" s="7" customFormat="1" ht="32.25" customHeight="1">
      <c r="A86" s="15"/>
      <c r="B86" s="6" t="s">
        <v>78</v>
      </c>
      <c r="C86" s="23" t="s">
        <v>6</v>
      </c>
      <c r="D86" s="15">
        <v>17</v>
      </c>
      <c r="E86" s="24">
        <v>381.5</v>
      </c>
      <c r="F86" s="51"/>
      <c r="G86" s="18">
        <v>2640</v>
      </c>
      <c r="H86" s="17"/>
      <c r="I86" s="17">
        <v>1</v>
      </c>
      <c r="J86" s="42">
        <f>IF((H86&lt;&gt;0),ROUND((E86*G86*H86),-3),ROUND((E86*G86),-3))</f>
        <v>1007000</v>
      </c>
      <c r="K86" s="6"/>
    </row>
    <row r="87" spans="1:11" s="7" customFormat="1" ht="32.25" customHeight="1">
      <c r="A87" s="10">
        <v>19</v>
      </c>
      <c r="B87" s="11" t="s">
        <v>54</v>
      </c>
      <c r="C87" s="10"/>
      <c r="D87" s="10"/>
      <c r="E87" s="12"/>
      <c r="F87" s="49"/>
      <c r="G87" s="13"/>
      <c r="H87" s="10"/>
      <c r="I87" s="10"/>
      <c r="J87" s="14">
        <f>SUM(J88:J90)</f>
        <v>47620000</v>
      </c>
      <c r="K87" s="6"/>
    </row>
    <row r="88" spans="1:11" s="7" customFormat="1" ht="32.25" customHeight="1">
      <c r="A88" s="3"/>
      <c r="B88" s="22" t="s">
        <v>55</v>
      </c>
      <c r="C88" s="23" t="s">
        <v>6</v>
      </c>
      <c r="D88" s="23"/>
      <c r="E88" s="24">
        <v>649.4</v>
      </c>
      <c r="F88" s="9">
        <v>1</v>
      </c>
      <c r="G88" s="26">
        <v>23300</v>
      </c>
      <c r="H88" s="23"/>
      <c r="I88" s="23">
        <v>1</v>
      </c>
      <c r="J88" s="27">
        <f>IF((I88&lt;&gt;0),ROUND((E88*G88*I88),-3),ROUND((E88*G88),-3))</f>
        <v>15131000</v>
      </c>
      <c r="K88" s="6"/>
    </row>
    <row r="89" spans="1:11" s="7" customFormat="1" ht="32.25" customHeight="1">
      <c r="A89" s="3"/>
      <c r="B89" s="6" t="s">
        <v>7</v>
      </c>
      <c r="C89" s="23" t="s">
        <v>6</v>
      </c>
      <c r="D89" s="23"/>
      <c r="E89" s="24">
        <v>649.4</v>
      </c>
      <c r="F89" s="54"/>
      <c r="G89" s="26">
        <v>23300</v>
      </c>
      <c r="H89" s="23">
        <v>2</v>
      </c>
      <c r="I89" s="23"/>
      <c r="J89" s="42">
        <f>IF((H89&lt;&gt;0),ROUND((E89*G89*H89),-3),ROUND((E89*G89),-3))</f>
        <v>30262000</v>
      </c>
      <c r="K89" s="6"/>
    </row>
    <row r="90" spans="1:11" s="7" customFormat="1" ht="32.25" customHeight="1">
      <c r="A90" s="21"/>
      <c r="B90" s="28" t="s">
        <v>24</v>
      </c>
      <c r="C90" s="19" t="s">
        <v>6</v>
      </c>
      <c r="D90" s="21">
        <v>21</v>
      </c>
      <c r="E90" s="24">
        <v>649.4</v>
      </c>
      <c r="F90" s="51"/>
      <c r="G90" s="18">
        <v>3430</v>
      </c>
      <c r="H90" s="17"/>
      <c r="I90" s="17">
        <v>1</v>
      </c>
      <c r="J90" s="42">
        <f>IF((H90&lt;&gt;0),ROUND((E90*G90*H90),-3),ROUND((E90*G90),-3))</f>
        <v>2227000</v>
      </c>
      <c r="K90" s="6"/>
    </row>
    <row r="91" spans="1:11" s="7" customFormat="1" ht="32.25" customHeight="1">
      <c r="A91" s="10">
        <v>20</v>
      </c>
      <c r="B91" s="11" t="s">
        <v>56</v>
      </c>
      <c r="C91" s="10"/>
      <c r="D91" s="10"/>
      <c r="E91" s="12"/>
      <c r="F91" s="49"/>
      <c r="G91" s="13"/>
      <c r="H91" s="41"/>
      <c r="I91" s="10"/>
      <c r="J91" s="14">
        <f>SUM(J92:J94)</f>
        <v>31229000</v>
      </c>
      <c r="K91" s="6"/>
    </row>
    <row r="92" spans="1:11" s="7" customFormat="1" ht="32.25" customHeight="1">
      <c r="A92" s="77"/>
      <c r="B92" s="16" t="s">
        <v>57</v>
      </c>
      <c r="C92" s="17" t="s">
        <v>6</v>
      </c>
      <c r="D92" s="17"/>
      <c r="E92" s="8">
        <v>430.5</v>
      </c>
      <c r="F92" s="9">
        <v>1</v>
      </c>
      <c r="G92" s="18">
        <v>23300</v>
      </c>
      <c r="H92" s="17"/>
      <c r="I92" s="17">
        <v>1</v>
      </c>
      <c r="J92" s="42">
        <f>IF((H92&lt;&gt;0),ROUND((E92*G92*H92),-3),ROUND((E92*G92),-3))</f>
        <v>10031000</v>
      </c>
      <c r="K92" s="6"/>
    </row>
    <row r="93" spans="1:11" s="7" customFormat="1" ht="32.25" customHeight="1">
      <c r="A93" s="79"/>
      <c r="B93" s="20" t="s">
        <v>7</v>
      </c>
      <c r="C93" s="4" t="s">
        <v>6</v>
      </c>
      <c r="D93" s="4"/>
      <c r="E93" s="8">
        <v>430.5</v>
      </c>
      <c r="F93" s="50"/>
      <c r="G93" s="5">
        <v>23300</v>
      </c>
      <c r="H93" s="4">
        <v>2</v>
      </c>
      <c r="I93" s="4"/>
      <c r="J93" s="42">
        <f>IF((H93&lt;&gt;0),ROUND((E93*G93*H93),-3),ROUND((E93*G93),-3))</f>
        <v>20061000</v>
      </c>
      <c r="K93" s="6"/>
    </row>
    <row r="94" spans="1:11" s="7" customFormat="1" ht="32.25" customHeight="1">
      <c r="A94" s="21"/>
      <c r="B94" s="28" t="s">
        <v>78</v>
      </c>
      <c r="C94" s="19" t="s">
        <v>6</v>
      </c>
      <c r="D94" s="21">
        <v>17</v>
      </c>
      <c r="E94" s="8">
        <v>430.5</v>
      </c>
      <c r="F94" s="51"/>
      <c r="G94" s="18">
        <v>2640</v>
      </c>
      <c r="H94" s="17"/>
      <c r="I94" s="17">
        <v>1</v>
      </c>
      <c r="J94" s="42">
        <f>IF((H94&lt;&gt;0),ROUND((E94*G94*H94),-3),ROUND((E94*G94),-3))</f>
        <v>1137000</v>
      </c>
      <c r="K94" s="6"/>
    </row>
    <row r="95" spans="1:11" s="7" customFormat="1" ht="32.25" customHeight="1">
      <c r="A95" s="10">
        <v>21</v>
      </c>
      <c r="B95" s="11" t="s">
        <v>58</v>
      </c>
      <c r="C95" s="10"/>
      <c r="D95" s="10"/>
      <c r="E95" s="12"/>
      <c r="F95" s="49"/>
      <c r="G95" s="13"/>
      <c r="H95" s="10"/>
      <c r="I95" s="10"/>
      <c r="J95" s="14">
        <f>SUM(J96:J98)</f>
        <v>27908000</v>
      </c>
      <c r="K95" s="6"/>
    </row>
    <row r="96" spans="1:11" s="7" customFormat="1" ht="32.25" customHeight="1">
      <c r="A96" s="77"/>
      <c r="B96" s="16" t="s">
        <v>79</v>
      </c>
      <c r="C96" s="17" t="s">
        <v>6</v>
      </c>
      <c r="D96" s="17"/>
      <c r="E96" s="8">
        <v>382.3</v>
      </c>
      <c r="F96" s="9">
        <v>1</v>
      </c>
      <c r="G96" s="18">
        <v>23300</v>
      </c>
      <c r="H96" s="17"/>
      <c r="I96" s="17">
        <v>1</v>
      </c>
      <c r="J96" s="42">
        <f>IF((H96&lt;&gt;0),ROUND((E96*G96*H96),-3),ROUND((E96*G96),-3))</f>
        <v>8908000</v>
      </c>
      <c r="K96" s="6"/>
    </row>
    <row r="97" spans="1:11" s="7" customFormat="1" ht="32.25" customHeight="1">
      <c r="A97" s="78"/>
      <c r="B97" s="20" t="s">
        <v>7</v>
      </c>
      <c r="C97" s="4" t="s">
        <v>6</v>
      </c>
      <c r="D97" s="21"/>
      <c r="E97" s="8">
        <v>382.3</v>
      </c>
      <c r="F97" s="52"/>
      <c r="G97" s="5">
        <v>23300</v>
      </c>
      <c r="H97" s="4">
        <v>2</v>
      </c>
      <c r="I97" s="4"/>
      <c r="J97" s="42">
        <f>IF((H97&lt;&gt;0),ROUND((E97*G97*H97),-3),ROUND((E97*G97),-3))</f>
        <v>17815000</v>
      </c>
      <c r="K97" s="6"/>
    </row>
    <row r="98" spans="1:11" s="7" customFormat="1" ht="32.25" customHeight="1">
      <c r="A98" s="21"/>
      <c r="B98" s="28" t="s">
        <v>74</v>
      </c>
      <c r="C98" s="19" t="s">
        <v>6</v>
      </c>
      <c r="D98" s="21">
        <v>33</v>
      </c>
      <c r="E98" s="8">
        <v>382.3</v>
      </c>
      <c r="F98" s="51"/>
      <c r="G98" s="18">
        <v>3100</v>
      </c>
      <c r="H98" s="17"/>
      <c r="I98" s="17">
        <v>1</v>
      </c>
      <c r="J98" s="42">
        <f>IF((H98&lt;&gt;0),ROUND((E98*G98*H98),-3),ROUND((E98*G98),-3))</f>
        <v>1185000</v>
      </c>
      <c r="K98" s="6"/>
    </row>
    <row r="99" spans="1:11" s="7" customFormat="1" ht="32.25" customHeight="1">
      <c r="A99" s="10">
        <v>22</v>
      </c>
      <c r="B99" s="11" t="s">
        <v>80</v>
      </c>
      <c r="C99" s="10"/>
      <c r="D99" s="10"/>
      <c r="E99" s="12"/>
      <c r="F99" s="49"/>
      <c r="G99" s="13"/>
      <c r="H99" s="10"/>
      <c r="I99" s="10"/>
      <c r="J99" s="14">
        <f>SUM(J100:J104)</f>
        <v>154476000</v>
      </c>
      <c r="K99" s="6"/>
    </row>
    <row r="100" spans="1:11" s="7" customFormat="1" ht="32.25" customHeight="1">
      <c r="A100" s="77"/>
      <c r="B100" s="22" t="s">
        <v>81</v>
      </c>
      <c r="C100" s="23" t="s">
        <v>6</v>
      </c>
      <c r="D100" s="23"/>
      <c r="E100" s="24">
        <f>743.9+833.5+407.2</f>
        <v>1984.6000000000001</v>
      </c>
      <c r="F100" s="25">
        <v>1</v>
      </c>
      <c r="G100" s="26">
        <v>23300</v>
      </c>
      <c r="H100" s="23"/>
      <c r="I100" s="23">
        <v>1</v>
      </c>
      <c r="J100" s="27">
        <f>IF((I100&lt;&gt;0),ROUND((E100*G100*I100),-3),ROUND((E100*G100),-3))</f>
        <v>46241000</v>
      </c>
      <c r="K100" s="6"/>
    </row>
    <row r="101" spans="1:11" s="7" customFormat="1" ht="32.25" customHeight="1">
      <c r="A101" s="78"/>
      <c r="B101" s="28" t="s">
        <v>7</v>
      </c>
      <c r="C101" s="19" t="s">
        <v>6</v>
      </c>
      <c r="D101" s="19"/>
      <c r="E101" s="24">
        <f>743.9+833.5+407.2</f>
        <v>1984.6000000000001</v>
      </c>
      <c r="F101" s="53"/>
      <c r="G101" s="30">
        <v>23300</v>
      </c>
      <c r="H101" s="19">
        <v>2</v>
      </c>
      <c r="I101" s="19"/>
      <c r="J101" s="43">
        <f>IF((H101&lt;&gt;0),ROUND((E101*G101*H101),-3),ROUND((E101*G101),-3))</f>
        <v>92482000</v>
      </c>
      <c r="K101" s="28"/>
    </row>
    <row r="102" spans="1:11" s="7" customFormat="1" ht="51" customHeight="1">
      <c r="A102" s="68"/>
      <c r="B102" s="70" t="s">
        <v>88</v>
      </c>
      <c r="C102" s="69" t="s">
        <v>85</v>
      </c>
      <c r="D102" s="64"/>
      <c r="E102" s="65">
        <v>4</v>
      </c>
      <c r="F102" s="66"/>
      <c r="G102" s="67">
        <f>30*15500</f>
        <v>465000</v>
      </c>
      <c r="H102" s="64">
        <v>6</v>
      </c>
      <c r="I102" s="64"/>
      <c r="J102" s="75">
        <f>E102*G102*H102</f>
        <v>11160000</v>
      </c>
      <c r="K102" s="28"/>
    </row>
    <row r="103" spans="1:11" s="7" customFormat="1" ht="32.25" customHeight="1">
      <c r="A103" s="21"/>
      <c r="B103" s="28" t="s">
        <v>83</v>
      </c>
      <c r="C103" s="23" t="s">
        <v>6</v>
      </c>
      <c r="D103" s="15">
        <v>9</v>
      </c>
      <c r="E103" s="24">
        <v>833.5</v>
      </c>
      <c r="F103" s="51"/>
      <c r="G103" s="18">
        <v>3960</v>
      </c>
      <c r="H103" s="17"/>
      <c r="I103" s="17">
        <v>1</v>
      </c>
      <c r="J103" s="42">
        <f>IF((H103&lt;&gt;0),ROUND((E103*G103*H103),-3),ROUND((E103*G103),-3))</f>
        <v>3301000</v>
      </c>
      <c r="K103" s="6"/>
    </row>
    <row r="104" spans="1:11" s="7" customFormat="1" ht="32.25" customHeight="1">
      <c r="A104" s="15"/>
      <c r="B104" s="6" t="s">
        <v>74</v>
      </c>
      <c r="C104" s="23" t="s">
        <v>6</v>
      </c>
      <c r="D104" s="15">
        <v>33</v>
      </c>
      <c r="E104" s="24">
        <v>833.5</v>
      </c>
      <c r="F104" s="51">
        <v>0.5</v>
      </c>
      <c r="G104" s="18">
        <v>3100</v>
      </c>
      <c r="H104" s="17"/>
      <c r="I104" s="17">
        <v>1</v>
      </c>
      <c r="J104" s="42">
        <f>IF((H104&lt;&gt;0),ROUND((E104*G104*H104),-3),ROUND((E104*G104),-3)*50%)</f>
        <v>1292000</v>
      </c>
      <c r="K104" s="6"/>
    </row>
    <row r="105" spans="1:11" s="7" customFormat="1" ht="32.25" customHeight="1">
      <c r="A105" s="15"/>
      <c r="B105" s="6" t="s">
        <v>82</v>
      </c>
      <c r="C105" s="23" t="s">
        <v>6</v>
      </c>
      <c r="D105" s="15">
        <v>21</v>
      </c>
      <c r="E105" s="24">
        <v>407.2</v>
      </c>
      <c r="F105" s="51"/>
      <c r="G105" s="18">
        <v>3430</v>
      </c>
      <c r="H105" s="17"/>
      <c r="I105" s="17">
        <v>1</v>
      </c>
      <c r="J105" s="42">
        <f>IF((H105&lt;&gt;0),ROUND((E105*G105*H105),-3),ROUND((E105*G105),-3))</f>
        <v>1397000</v>
      </c>
      <c r="K105" s="6"/>
    </row>
    <row r="106" spans="1:11" s="7" customFormat="1" ht="32.25" customHeight="1">
      <c r="A106" s="15"/>
      <c r="B106" s="6" t="s">
        <v>78</v>
      </c>
      <c r="C106" s="23" t="s">
        <v>6</v>
      </c>
      <c r="D106" s="15">
        <v>17</v>
      </c>
      <c r="E106" s="24">
        <v>743.9</v>
      </c>
      <c r="F106" s="51"/>
      <c r="G106" s="18">
        <v>2640</v>
      </c>
      <c r="H106" s="17"/>
      <c r="I106" s="17">
        <v>1</v>
      </c>
      <c r="J106" s="42">
        <f>IF((H106&lt;&gt;0),ROUND((E106*G106*H106),-3),ROUND((E106*G106),-3))</f>
        <v>1964000</v>
      </c>
      <c r="K106" s="6"/>
    </row>
    <row r="107" spans="1:11" s="7" customFormat="1" ht="32.25" customHeight="1">
      <c r="A107" s="10">
        <v>23</v>
      </c>
      <c r="B107" s="11" t="s">
        <v>59</v>
      </c>
      <c r="C107" s="10"/>
      <c r="D107" s="10"/>
      <c r="E107" s="12"/>
      <c r="F107" s="49"/>
      <c r="G107" s="13"/>
      <c r="H107" s="10"/>
      <c r="I107" s="10"/>
      <c r="J107" s="14">
        <f>SUM(J108:J110)</f>
        <v>6577000</v>
      </c>
      <c r="K107" s="6"/>
    </row>
    <row r="108" spans="1:11" s="7" customFormat="1" ht="32.25" customHeight="1">
      <c r="A108" s="77"/>
      <c r="B108" s="22" t="s">
        <v>60</v>
      </c>
      <c r="C108" s="23" t="s">
        <v>6</v>
      </c>
      <c r="D108" s="23"/>
      <c r="E108" s="24">
        <v>90.1</v>
      </c>
      <c r="F108" s="25">
        <v>1</v>
      </c>
      <c r="G108" s="26">
        <v>23300</v>
      </c>
      <c r="H108" s="23"/>
      <c r="I108" s="23">
        <v>1</v>
      </c>
      <c r="J108" s="27">
        <f>IF((I108&lt;&gt;0),ROUND((E108*G108*I108),-3),ROUND((E108*G108),-3))</f>
        <v>2099000</v>
      </c>
      <c r="K108" s="28"/>
    </row>
    <row r="109" spans="1:11" s="7" customFormat="1" ht="32.25" customHeight="1">
      <c r="A109" s="78"/>
      <c r="B109" s="28" t="s">
        <v>7</v>
      </c>
      <c r="C109" s="19" t="s">
        <v>6</v>
      </c>
      <c r="D109" s="19"/>
      <c r="E109" s="24">
        <v>90.1</v>
      </c>
      <c r="F109" s="53"/>
      <c r="G109" s="30">
        <v>23300</v>
      </c>
      <c r="H109" s="19">
        <v>2</v>
      </c>
      <c r="I109" s="19"/>
      <c r="J109" s="43">
        <f>IF((H109&lt;&gt;0),ROUND((E109*G109*H109),-3),ROUND((E109*G109),-3))</f>
        <v>4199000</v>
      </c>
      <c r="K109" s="6"/>
    </row>
    <row r="110" spans="1:11" s="7" customFormat="1" ht="32.25" customHeight="1">
      <c r="A110" s="15"/>
      <c r="B110" s="6" t="s">
        <v>74</v>
      </c>
      <c r="C110" s="23" t="s">
        <v>6</v>
      </c>
      <c r="D110" s="15">
        <v>33</v>
      </c>
      <c r="E110" s="24">
        <v>90.1</v>
      </c>
      <c r="F110" s="51"/>
      <c r="G110" s="18">
        <v>3100</v>
      </c>
      <c r="H110" s="17"/>
      <c r="I110" s="17">
        <v>1</v>
      </c>
      <c r="J110" s="42">
        <f>IF((H110&lt;&gt;0),ROUND((E110*G110*H110),-3),ROUND((E110*G110),-3))</f>
        <v>279000</v>
      </c>
      <c r="K110" s="6"/>
    </row>
    <row r="111" spans="1:11" s="7" customFormat="1" ht="32.25" customHeight="1">
      <c r="A111" s="10">
        <v>24</v>
      </c>
      <c r="B111" s="11" t="s">
        <v>61</v>
      </c>
      <c r="C111" s="10"/>
      <c r="D111" s="10"/>
      <c r="E111" s="12"/>
      <c r="F111" s="49"/>
      <c r="G111" s="13"/>
      <c r="H111" s="10"/>
      <c r="I111" s="10"/>
      <c r="J111" s="14">
        <f>SUM(J112:J114)</f>
        <v>13680000</v>
      </c>
      <c r="K111" s="6"/>
    </row>
    <row r="112" spans="1:11" s="7" customFormat="1" ht="32.25" customHeight="1">
      <c r="A112" s="3"/>
      <c r="B112" s="22" t="s">
        <v>62</v>
      </c>
      <c r="C112" s="23" t="s">
        <v>6</v>
      </c>
      <c r="D112" s="23"/>
      <c r="E112" s="24">
        <v>187.4</v>
      </c>
      <c r="F112" s="9">
        <v>1</v>
      </c>
      <c r="G112" s="26">
        <v>23300</v>
      </c>
      <c r="H112" s="23"/>
      <c r="I112" s="23">
        <v>1</v>
      </c>
      <c r="J112" s="27">
        <f>IF((I112&lt;&gt;0),ROUND((E112*G112*I112),-3),ROUND((E112*G112),-3))</f>
        <v>4366000</v>
      </c>
      <c r="K112" s="6"/>
    </row>
    <row r="113" spans="1:11" s="7" customFormat="1" ht="32.25" customHeight="1">
      <c r="A113" s="3"/>
      <c r="B113" s="6" t="s">
        <v>7</v>
      </c>
      <c r="C113" s="23" t="s">
        <v>6</v>
      </c>
      <c r="D113" s="23"/>
      <c r="E113" s="24">
        <v>187.4</v>
      </c>
      <c r="F113" s="54"/>
      <c r="G113" s="26">
        <v>23300</v>
      </c>
      <c r="H113" s="23">
        <v>2</v>
      </c>
      <c r="I113" s="23"/>
      <c r="J113" s="42">
        <f>IF((H113&lt;&gt;0),ROUND((E113*G113*H113),-3),ROUND((E113*G113),-3))</f>
        <v>8733000</v>
      </c>
      <c r="K113" s="6"/>
    </row>
    <row r="114" spans="1:11" s="7" customFormat="1" ht="32.25" customHeight="1">
      <c r="A114" s="21"/>
      <c r="B114" s="28" t="s">
        <v>74</v>
      </c>
      <c r="C114" s="19" t="s">
        <v>6</v>
      </c>
      <c r="D114" s="21">
        <v>33</v>
      </c>
      <c r="E114" s="24">
        <v>187.4</v>
      </c>
      <c r="F114" s="51"/>
      <c r="G114" s="18">
        <v>3100</v>
      </c>
      <c r="H114" s="17"/>
      <c r="I114" s="17">
        <v>1</v>
      </c>
      <c r="J114" s="42">
        <f>IF((H114&lt;&gt;0),ROUND((E114*G114*H114),-3),ROUND((E114*G114),-3))</f>
        <v>581000</v>
      </c>
      <c r="K114" s="6"/>
    </row>
    <row r="115" spans="1:11" s="7" customFormat="1" ht="32.25" customHeight="1">
      <c r="A115" s="10">
        <v>25</v>
      </c>
      <c r="B115" s="11" t="s">
        <v>63</v>
      </c>
      <c r="C115" s="10"/>
      <c r="D115" s="10"/>
      <c r="E115" s="12"/>
      <c r="F115" s="49"/>
      <c r="G115" s="13"/>
      <c r="H115" s="41"/>
      <c r="I115" s="10"/>
      <c r="J115" s="14">
        <f>SUM(J116:J118)</f>
        <v>39024000</v>
      </c>
      <c r="K115" s="6"/>
    </row>
    <row r="116" spans="1:11" s="7" customFormat="1" ht="32.25" customHeight="1">
      <c r="A116" s="77"/>
      <c r="B116" s="16" t="s">
        <v>64</v>
      </c>
      <c r="C116" s="17" t="s">
        <v>6</v>
      </c>
      <c r="D116" s="17"/>
      <c r="E116" s="8">
        <f>(559.3+531.2)/2</f>
        <v>545.25</v>
      </c>
      <c r="F116" s="9">
        <v>1</v>
      </c>
      <c r="G116" s="18">
        <v>23300</v>
      </c>
      <c r="H116" s="17"/>
      <c r="I116" s="17">
        <v>1</v>
      </c>
      <c r="J116" s="42">
        <f>IF((H116&lt;&gt;0),ROUND((E116*G116*H116),-3),ROUND((E116*G116),-3))</f>
        <v>12704000</v>
      </c>
      <c r="K116" s="6"/>
    </row>
    <row r="117" spans="1:11" s="7" customFormat="1" ht="32.25" customHeight="1">
      <c r="A117" s="79"/>
      <c r="B117" s="20" t="s">
        <v>7</v>
      </c>
      <c r="C117" s="4" t="s">
        <v>6</v>
      </c>
      <c r="D117" s="4"/>
      <c r="E117" s="8">
        <f>(559.3+531.2)/2</f>
        <v>545.25</v>
      </c>
      <c r="F117" s="50"/>
      <c r="G117" s="5">
        <v>23300</v>
      </c>
      <c r="H117" s="4">
        <v>2</v>
      </c>
      <c r="I117" s="4"/>
      <c r="J117" s="42">
        <f>IF((H117&lt;&gt;0),ROUND((E117*G117*H117),-3),ROUND((E117*G117),-3))</f>
        <v>25409000</v>
      </c>
      <c r="K117" s="6"/>
    </row>
    <row r="118" spans="1:11" s="7" customFormat="1" ht="32.25" customHeight="1">
      <c r="A118" s="21"/>
      <c r="B118" s="28" t="s">
        <v>24</v>
      </c>
      <c r="C118" s="19" t="s">
        <v>6</v>
      </c>
      <c r="D118" s="21">
        <v>21</v>
      </c>
      <c r="E118" s="8">
        <f>531.2/2</f>
        <v>265.6</v>
      </c>
      <c r="F118" s="51"/>
      <c r="G118" s="18">
        <v>3430</v>
      </c>
      <c r="H118" s="17"/>
      <c r="I118" s="17">
        <v>1</v>
      </c>
      <c r="J118" s="42">
        <f>IF((H118&lt;&gt;0),ROUND((E118*G118*H118),-3),ROUND((E118*G118),-3))</f>
        <v>911000</v>
      </c>
      <c r="K118" s="6"/>
    </row>
    <row r="119" spans="1:11" s="7" customFormat="1" ht="32.25" customHeight="1">
      <c r="A119" s="21"/>
      <c r="B119" s="28" t="s">
        <v>78</v>
      </c>
      <c r="C119" s="19" t="s">
        <v>6</v>
      </c>
      <c r="D119" s="21">
        <v>17</v>
      </c>
      <c r="E119" s="8">
        <f>559.3/2</f>
        <v>279.65</v>
      </c>
      <c r="F119" s="51"/>
      <c r="G119" s="18">
        <v>2640</v>
      </c>
      <c r="H119" s="17"/>
      <c r="I119" s="17">
        <v>1</v>
      </c>
      <c r="J119" s="42">
        <f>IF((H119&lt;&gt;0),ROUND((E119*G119*H119),-3),ROUND((E119*G119),-3))</f>
        <v>738000</v>
      </c>
      <c r="K119" s="6"/>
    </row>
    <row r="120" spans="1:11" s="7" customFormat="1" ht="32.25" customHeight="1">
      <c r="A120" s="10">
        <v>26</v>
      </c>
      <c r="B120" s="11" t="s">
        <v>65</v>
      </c>
      <c r="C120" s="10"/>
      <c r="D120" s="10"/>
      <c r="E120" s="12"/>
      <c r="F120" s="49"/>
      <c r="G120" s="13"/>
      <c r="H120" s="10"/>
      <c r="I120" s="10"/>
      <c r="J120" s="14">
        <f>SUM(J121:J123)</f>
        <v>135023000</v>
      </c>
      <c r="K120" s="6"/>
    </row>
    <row r="121" spans="1:11" s="7" customFormat="1" ht="32.25" customHeight="1">
      <c r="A121" s="3"/>
      <c r="B121" s="22" t="s">
        <v>66</v>
      </c>
      <c r="C121" s="23" t="s">
        <v>6</v>
      </c>
      <c r="D121" s="23"/>
      <c r="E121" s="24">
        <f>1130.4+652.5+58.4</f>
        <v>1841.3000000000002</v>
      </c>
      <c r="F121" s="9">
        <v>1</v>
      </c>
      <c r="G121" s="26">
        <v>23300</v>
      </c>
      <c r="H121" s="23"/>
      <c r="I121" s="23">
        <v>1</v>
      </c>
      <c r="J121" s="27">
        <f>IF((I121&lt;&gt;0),ROUND((E121*G121*I121),-3),ROUND((E121*G121),-3))</f>
        <v>42902000</v>
      </c>
      <c r="K121" s="6"/>
    </row>
    <row r="122" spans="1:11" s="7" customFormat="1" ht="32.25" customHeight="1">
      <c r="A122" s="3"/>
      <c r="B122" s="6" t="s">
        <v>7</v>
      </c>
      <c r="C122" s="23" t="s">
        <v>6</v>
      </c>
      <c r="D122" s="23"/>
      <c r="E122" s="24">
        <f>1130.4+652.5+58.4</f>
        <v>1841.3000000000002</v>
      </c>
      <c r="F122" s="54"/>
      <c r="G122" s="26">
        <v>23300</v>
      </c>
      <c r="H122" s="23">
        <v>2</v>
      </c>
      <c r="I122" s="23"/>
      <c r="J122" s="42">
        <f>IF((H122&lt;&gt;0),ROUND((E122*G122*H122),-3),ROUND((E122*G122),-3))</f>
        <v>85805000</v>
      </c>
      <c r="K122" s="6"/>
    </row>
    <row r="123" spans="1:11" s="7" customFormat="1" ht="32.25" customHeight="1">
      <c r="A123" s="21"/>
      <c r="B123" s="28" t="s">
        <v>24</v>
      </c>
      <c r="C123" s="19" t="s">
        <v>6</v>
      </c>
      <c r="D123" s="21">
        <v>21</v>
      </c>
      <c r="E123" s="24">
        <f>1130.4+652.5+58.4</f>
        <v>1841.3000000000002</v>
      </c>
      <c r="F123" s="51"/>
      <c r="G123" s="18">
        <v>3430</v>
      </c>
      <c r="H123" s="17"/>
      <c r="I123" s="17">
        <v>1</v>
      </c>
      <c r="J123" s="42">
        <f>IF((H123&lt;&gt;0),ROUND((E123*G123*H123),-3),ROUND((E123*G123),-3))</f>
        <v>6316000</v>
      </c>
      <c r="K123" s="6"/>
    </row>
    <row r="124" spans="1:11" s="7" customFormat="1" ht="32.25" customHeight="1">
      <c r="A124" s="21"/>
      <c r="B124" s="28" t="s">
        <v>74</v>
      </c>
      <c r="C124" s="19" t="s">
        <v>6</v>
      </c>
      <c r="D124" s="21">
        <v>33</v>
      </c>
      <c r="E124" s="24">
        <f>1130.4+58.4</f>
        <v>1188.8000000000002</v>
      </c>
      <c r="F124" s="51">
        <v>0.5</v>
      </c>
      <c r="G124" s="18">
        <v>3100</v>
      </c>
      <c r="H124" s="17"/>
      <c r="I124" s="17">
        <v>1</v>
      </c>
      <c r="J124" s="42">
        <f>IF((H124&lt;&gt;0),ROUND((E124*G124*H124),-3),ROUND((E124*G124),-3)*50%)</f>
        <v>1842500</v>
      </c>
      <c r="K124" s="6"/>
    </row>
    <row r="125" spans="1:11" s="7" customFormat="1" ht="32.25" customHeight="1">
      <c r="A125" s="10">
        <v>27</v>
      </c>
      <c r="B125" s="11" t="s">
        <v>67</v>
      </c>
      <c r="C125" s="10"/>
      <c r="D125" s="10"/>
      <c r="E125" s="12"/>
      <c r="F125" s="49"/>
      <c r="G125" s="13"/>
      <c r="H125" s="41"/>
      <c r="I125" s="10"/>
      <c r="J125" s="14">
        <f>SUM(J126:J128)</f>
        <v>8151000</v>
      </c>
      <c r="K125" s="6"/>
    </row>
    <row r="126" spans="1:11" s="7" customFormat="1" ht="32.25" customHeight="1">
      <c r="A126" s="77"/>
      <c r="B126" s="16" t="s">
        <v>68</v>
      </c>
      <c r="C126" s="17" t="s">
        <v>6</v>
      </c>
      <c r="D126" s="17"/>
      <c r="E126" s="8">
        <v>124.9</v>
      </c>
      <c r="F126" s="9">
        <v>1</v>
      </c>
      <c r="G126" s="18">
        <v>23300</v>
      </c>
      <c r="H126" s="17"/>
      <c r="I126" s="17">
        <v>1</v>
      </c>
      <c r="J126" s="42">
        <f>IF((H126&lt;&gt;0),ROUND((E126*G126*H126),-3),ROUND((E126*G126),-3))</f>
        <v>2910000</v>
      </c>
      <c r="K126" s="6"/>
    </row>
    <row r="127" spans="1:11" s="7" customFormat="1" ht="32.25" customHeight="1">
      <c r="A127" s="79"/>
      <c r="B127" s="55" t="s">
        <v>7</v>
      </c>
      <c r="C127" s="56" t="s">
        <v>6</v>
      </c>
      <c r="D127" s="56"/>
      <c r="E127" s="58">
        <v>124.9</v>
      </c>
      <c r="F127" s="62">
        <v>1</v>
      </c>
      <c r="G127" s="60">
        <v>23300</v>
      </c>
      <c r="H127" s="56">
        <v>2</v>
      </c>
      <c r="I127" s="56"/>
      <c r="J127" s="61">
        <v>4854000</v>
      </c>
      <c r="K127" s="6"/>
    </row>
    <row r="128" spans="1:11" s="7" customFormat="1" ht="32.25" customHeight="1">
      <c r="A128" s="21"/>
      <c r="B128" s="28" t="s">
        <v>74</v>
      </c>
      <c r="C128" s="19" t="s">
        <v>6</v>
      </c>
      <c r="D128" s="21">
        <v>33</v>
      </c>
      <c r="E128" s="8">
        <v>124.9</v>
      </c>
      <c r="F128" s="51"/>
      <c r="G128" s="18">
        <v>3100</v>
      </c>
      <c r="H128" s="17"/>
      <c r="I128" s="17">
        <v>1</v>
      </c>
      <c r="J128" s="42">
        <f>IF((H128&lt;&gt;0),ROUND((E128*G128*H128),-3),ROUND((E128*G128),-3))</f>
        <v>387000</v>
      </c>
      <c r="K128" s="6"/>
    </row>
    <row r="129" spans="1:11" s="7" customFormat="1" ht="32.25" customHeight="1">
      <c r="A129" s="10">
        <v>28</v>
      </c>
      <c r="B129" s="11" t="s">
        <v>69</v>
      </c>
      <c r="C129" s="10"/>
      <c r="D129" s="10"/>
      <c r="E129" s="12"/>
      <c r="F129" s="49"/>
      <c r="G129" s="13"/>
      <c r="H129" s="10"/>
      <c r="I129" s="10"/>
      <c r="J129" s="14">
        <f>SUM(J130:J132)</f>
        <v>37596000</v>
      </c>
      <c r="K129" s="6"/>
    </row>
    <row r="130" spans="1:11" s="7" customFormat="1" ht="32.25" customHeight="1">
      <c r="A130" s="77"/>
      <c r="B130" s="16" t="s">
        <v>70</v>
      </c>
      <c r="C130" s="17" t="s">
        <v>6</v>
      </c>
      <c r="D130" s="17"/>
      <c r="E130" s="8">
        <v>515</v>
      </c>
      <c r="F130" s="9">
        <v>1</v>
      </c>
      <c r="G130" s="18">
        <v>23300</v>
      </c>
      <c r="H130" s="17"/>
      <c r="I130" s="17">
        <v>1</v>
      </c>
      <c r="J130" s="42">
        <f>IF((H130&lt;&gt;0),ROUND((E130*G130*H130),-3),ROUND((E130*G130),-3))</f>
        <v>12000000</v>
      </c>
      <c r="K130" s="6"/>
    </row>
    <row r="131" spans="1:11" s="7" customFormat="1" ht="32.25" customHeight="1">
      <c r="A131" s="78"/>
      <c r="B131" s="55" t="s">
        <v>7</v>
      </c>
      <c r="C131" s="56" t="s">
        <v>6</v>
      </c>
      <c r="D131" s="57"/>
      <c r="E131" s="58">
        <v>515</v>
      </c>
      <c r="F131" s="59">
        <v>1</v>
      </c>
      <c r="G131" s="60">
        <v>23300</v>
      </c>
      <c r="H131" s="56">
        <v>2</v>
      </c>
      <c r="I131" s="56"/>
      <c r="J131" s="42">
        <f>IF((H131&lt;&gt;0),ROUND((E131*G131*H131),-3),ROUND((E131*G131),-3))</f>
        <v>23999000</v>
      </c>
      <c r="K131" s="6"/>
    </row>
    <row r="132" spans="1:11" s="7" customFormat="1" ht="32.25" customHeight="1">
      <c r="A132" s="21"/>
      <c r="B132" s="28" t="s">
        <v>74</v>
      </c>
      <c r="C132" s="19" t="s">
        <v>6</v>
      </c>
      <c r="D132" s="21">
        <v>33</v>
      </c>
      <c r="E132" s="8">
        <v>515</v>
      </c>
      <c r="F132" s="51"/>
      <c r="G132" s="18">
        <v>3100</v>
      </c>
      <c r="H132" s="17"/>
      <c r="I132" s="17">
        <v>1</v>
      </c>
      <c r="J132" s="42">
        <f>IF((H132&lt;&gt;0),ROUND((E132*G132*H132),-3),ROUND((E132*G132),-3))</f>
        <v>1597000</v>
      </c>
      <c r="K132" s="6"/>
    </row>
    <row r="133" spans="1:11" s="7" customFormat="1" ht="32.25" customHeight="1">
      <c r="A133" s="10">
        <v>29</v>
      </c>
      <c r="B133" s="11" t="s">
        <v>71</v>
      </c>
      <c r="C133" s="10"/>
      <c r="D133" s="10"/>
      <c r="E133" s="12"/>
      <c r="F133" s="49"/>
      <c r="G133" s="13"/>
      <c r="H133" s="10"/>
      <c r="I133" s="10"/>
      <c r="J133" s="14">
        <f>SUM(J134:J136)</f>
        <v>11505000</v>
      </c>
      <c r="K133" s="6"/>
    </row>
    <row r="134" spans="1:11" s="7" customFormat="1" ht="32.25" customHeight="1">
      <c r="A134" s="77"/>
      <c r="B134" s="22" t="s">
        <v>72</v>
      </c>
      <c r="C134" s="23" t="s">
        <v>6</v>
      </c>
      <c r="D134" s="23"/>
      <c r="E134" s="24">
        <v>157.6</v>
      </c>
      <c r="F134" s="25">
        <v>1</v>
      </c>
      <c r="G134" s="26">
        <v>23300</v>
      </c>
      <c r="H134" s="23"/>
      <c r="I134" s="23">
        <v>1</v>
      </c>
      <c r="J134" s="27">
        <f>IF((I134&lt;&gt;0),ROUND((E134*G134*I134),-3),ROUND((E134*G134),-3))</f>
        <v>3672000</v>
      </c>
      <c r="K134" s="28"/>
    </row>
    <row r="135" spans="1:11" s="7" customFormat="1" ht="32.25" customHeight="1">
      <c r="A135" s="78"/>
      <c r="B135" s="28" t="s">
        <v>7</v>
      </c>
      <c r="C135" s="19" t="s">
        <v>6</v>
      </c>
      <c r="D135" s="19"/>
      <c r="E135" s="24">
        <v>157.6</v>
      </c>
      <c r="F135" s="53"/>
      <c r="G135" s="30">
        <v>23300</v>
      </c>
      <c r="H135" s="19">
        <v>2</v>
      </c>
      <c r="I135" s="19"/>
      <c r="J135" s="43">
        <f>IF((H135&lt;&gt;0),ROUND((E135*G135*H135),-3),ROUND((E135*G135),-3))</f>
        <v>7344000</v>
      </c>
      <c r="K135" s="6"/>
    </row>
    <row r="136" spans="1:11" s="7" customFormat="1" ht="32.25" customHeight="1">
      <c r="A136" s="15"/>
      <c r="B136" s="6" t="s">
        <v>74</v>
      </c>
      <c r="C136" s="23" t="s">
        <v>6</v>
      </c>
      <c r="D136" s="15">
        <v>33</v>
      </c>
      <c r="E136" s="24">
        <v>157.6</v>
      </c>
      <c r="F136" s="51"/>
      <c r="G136" s="18">
        <v>3100</v>
      </c>
      <c r="H136" s="17"/>
      <c r="I136" s="17">
        <v>1</v>
      </c>
      <c r="J136" s="42">
        <f>IF((H136&lt;&gt;0),ROUND((E136*G136*H136),-3),ROUND((E136*G136),-3))</f>
        <v>489000</v>
      </c>
      <c r="K136" s="6"/>
    </row>
    <row r="137" spans="1:11" s="7" customFormat="1" ht="32.25" customHeight="1">
      <c r="A137" s="10">
        <v>30</v>
      </c>
      <c r="B137" s="11" t="s">
        <v>84</v>
      </c>
      <c r="C137" s="10"/>
      <c r="D137" s="10"/>
      <c r="E137" s="12"/>
      <c r="F137" s="49"/>
      <c r="G137" s="13"/>
      <c r="H137" s="41"/>
      <c r="I137" s="10"/>
      <c r="J137" s="14">
        <f>SUM(J138:J139)</f>
        <v>38113000</v>
      </c>
      <c r="K137" s="6"/>
    </row>
    <row r="138" spans="1:11" s="7" customFormat="1" ht="32.25" customHeight="1">
      <c r="A138" s="77"/>
      <c r="B138" s="16" t="s">
        <v>64</v>
      </c>
      <c r="C138" s="17" t="s">
        <v>6</v>
      </c>
      <c r="D138" s="17"/>
      <c r="E138" s="8">
        <f>(559.3+531.2)/2</f>
        <v>545.25</v>
      </c>
      <c r="F138" s="9">
        <v>1</v>
      </c>
      <c r="G138" s="18">
        <v>23300</v>
      </c>
      <c r="H138" s="17"/>
      <c r="I138" s="17">
        <v>1</v>
      </c>
      <c r="J138" s="42">
        <f>IF((H138&lt;&gt;0),ROUND((E138*G138*H138),-3),ROUND((E138*G138),-3))</f>
        <v>12704000</v>
      </c>
      <c r="K138" s="6"/>
    </row>
    <row r="139" spans="1:11" s="7" customFormat="1" ht="32.25" customHeight="1">
      <c r="A139" s="79"/>
      <c r="B139" s="20" t="s">
        <v>7</v>
      </c>
      <c r="C139" s="4" t="s">
        <v>6</v>
      </c>
      <c r="D139" s="4"/>
      <c r="E139" s="8">
        <f>(559.3+531.2)/2</f>
        <v>545.25</v>
      </c>
      <c r="F139" s="50"/>
      <c r="G139" s="5">
        <v>23300</v>
      </c>
      <c r="H139" s="4">
        <v>2</v>
      </c>
      <c r="I139" s="4"/>
      <c r="J139" s="42">
        <f>IF((H139&lt;&gt;0),ROUND((E139*G139*H139),-3),ROUND((E139*G139),-3))</f>
        <v>25409000</v>
      </c>
      <c r="K139" s="6"/>
    </row>
    <row r="140" spans="1:11" s="7" customFormat="1" ht="24.75" customHeight="1">
      <c r="A140" s="21"/>
      <c r="B140" s="28" t="s">
        <v>78</v>
      </c>
      <c r="C140" s="19" t="s">
        <v>6</v>
      </c>
      <c r="D140" s="21">
        <v>17</v>
      </c>
      <c r="E140" s="8">
        <v>545.3</v>
      </c>
      <c r="F140" s="51"/>
      <c r="G140" s="18">
        <v>2640</v>
      </c>
      <c r="H140" s="17"/>
      <c r="I140" s="17">
        <v>1</v>
      </c>
      <c r="J140" s="42">
        <f>IF((H140&lt;&gt;0),ROUND((E140*G140*H140),-3),ROUND((E140*G140),-3))</f>
        <v>1440000</v>
      </c>
      <c r="K140" s="6"/>
    </row>
    <row r="141" spans="1:11" s="7" customFormat="1" ht="31.5" customHeight="1">
      <c r="A141" s="23"/>
      <c r="B141" s="31" t="s">
        <v>8</v>
      </c>
      <c r="C141" s="23"/>
      <c r="D141" s="23"/>
      <c r="E141" s="24"/>
      <c r="F141" s="54"/>
      <c r="G141" s="26"/>
      <c r="H141" s="32"/>
      <c r="I141" s="23"/>
      <c r="J141" s="33">
        <f>J5+J10+J14+J18+J22+J26+J30+J34+J38+J44+J49+J53+J58+J62+J67+J72+J76+J80+J87+J91+J95+J107+J111+J115+J120+J125+J129+J133+J99+J137</f>
        <v>1500243000</v>
      </c>
      <c r="K141" s="6"/>
    </row>
    <row r="142" spans="1:11" s="7" customFormat="1" ht="36" customHeight="1">
      <c r="A142" s="23"/>
      <c r="B142" s="31" t="s">
        <v>9</v>
      </c>
      <c r="C142" s="23"/>
      <c r="D142" s="23"/>
      <c r="E142" s="24"/>
      <c r="F142" s="54"/>
      <c r="G142" s="26"/>
      <c r="H142" s="32"/>
      <c r="I142" s="23"/>
      <c r="J142" s="33">
        <f>ROUND(J141*2%,-3)</f>
        <v>30005000</v>
      </c>
      <c r="K142" s="6"/>
    </row>
    <row r="143" spans="1:11" ht="18.75">
      <c r="A143" s="23"/>
      <c r="B143" s="31" t="s">
        <v>10</v>
      </c>
      <c r="C143" s="23"/>
      <c r="D143" s="23"/>
      <c r="E143" s="24"/>
      <c r="F143" s="54"/>
      <c r="G143" s="26"/>
      <c r="H143" s="32"/>
      <c r="I143" s="23"/>
      <c r="J143" s="33">
        <f>J141+J142</f>
        <v>1530248000</v>
      </c>
      <c r="K143" s="76"/>
    </row>
    <row r="148" ht="18.75">
      <c r="G148" s="46"/>
    </row>
  </sheetData>
  <sheetProtection/>
  <mergeCells count="25">
    <mergeCell ref="A116:A117"/>
    <mergeCell ref="A126:A127"/>
    <mergeCell ref="A130:A131"/>
    <mergeCell ref="A134:A135"/>
    <mergeCell ref="A138:A139"/>
    <mergeCell ref="A73:A74"/>
    <mergeCell ref="A77:A78"/>
    <mergeCell ref="A81:A82"/>
    <mergeCell ref="A92:A93"/>
    <mergeCell ref="A96:A97"/>
    <mergeCell ref="A2:K2"/>
    <mergeCell ref="A3:J3"/>
    <mergeCell ref="A6:A7"/>
    <mergeCell ref="A11:A12"/>
    <mergeCell ref="A15:A16"/>
    <mergeCell ref="A23:A24"/>
    <mergeCell ref="A27:A28"/>
    <mergeCell ref="A31:A32"/>
    <mergeCell ref="A39:A40"/>
    <mergeCell ref="A45:A46"/>
    <mergeCell ref="A50:A51"/>
    <mergeCell ref="A108:A109"/>
    <mergeCell ref="A100:A101"/>
    <mergeCell ref="A59:A60"/>
    <mergeCell ref="A63:A6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88671875" defaultRowHeight="18.75"/>
  <cols>
    <col min="4" max="4" width="8.88671875" style="1" customWidth="1"/>
    <col min="6" max="7" width="8.88671875" style="2" customWidth="1"/>
  </cols>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2" sqref="C12"/>
    </sheetView>
  </sheetViews>
  <sheetFormatPr defaultColWidth="8.88671875" defaultRowHeight="18.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 0905.995.488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 An</dc:creator>
  <cp:keywords/>
  <dc:description/>
  <cp:lastModifiedBy>Tran Hong An</cp:lastModifiedBy>
  <cp:lastPrinted>2019-09-16T06:51:52Z</cp:lastPrinted>
  <dcterms:created xsi:type="dcterms:W3CDTF">2012-01-11T01:14:30Z</dcterms:created>
  <dcterms:modified xsi:type="dcterms:W3CDTF">2019-09-30T04:00:59Z</dcterms:modified>
  <cp:category/>
  <cp:version/>
  <cp:contentType/>
  <cp:contentStatus/>
</cp:coreProperties>
</file>