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o, nganh" sheetId="1" r:id="rId1"/>
    <sheet name="UBND huyen" sheetId="2" r:id="rId2"/>
    <sheet name="dvsn" sheetId="3" r:id="rId3"/>
  </sheets>
  <definedNames/>
  <calcPr fullCalcOnLoad="1"/>
</workbook>
</file>

<file path=xl/sharedStrings.xml><?xml version="1.0" encoding="utf-8"?>
<sst xmlns="http://schemas.openxmlformats.org/spreadsheetml/2006/main" count="224" uniqueCount="94">
  <si>
    <t>Đơn vị</t>
  </si>
  <si>
    <t>1.2 - Tham mưu giải quyết các nhiệm vụ trọng tâm, đột xuất</t>
  </si>
  <si>
    <t>1.3 - Kết quả thực hiện các ý kiến chỉ đạo của UBND tỉnh</t>
  </si>
  <si>
    <t>2.1 - Công tác quản lý đội ngũ cán bộ, công chức</t>
  </si>
  <si>
    <t>2.3 - Tổ chức đánh giá đầy đủ việc thực hiện chương trình, kế hoạch công tác, chấp hành nghiêm túc chế độ báo cáo theo quy định</t>
  </si>
  <si>
    <t>2.4 - Quản lý tài chính, ngân sách, trang thiết bị và cơ sở vật chất</t>
  </si>
  <si>
    <t>2.5 - Thanh tra, kiểm tra và giải quyết khiếu nại, tố cáo</t>
  </si>
  <si>
    <t>3.1 - Thực hiện công tác học tập Nghị quyết của Đảng, phổ biến tuyên truyền pháp luật nhà nước</t>
  </si>
  <si>
    <t>3.3 - Thực hiện các quy định về phòng, chống tham nhũng trong nội bộ cơ quan, đơn vị; tiếp nhận, xử lý các thông tin, báo cáo, phản ánh về hành vi tham nhũng</t>
  </si>
  <si>
    <t>5</t>
  </si>
  <si>
    <t>6</t>
  </si>
  <si>
    <t>3</t>
  </si>
  <si>
    <t>4</t>
  </si>
  <si>
    <t>2</t>
  </si>
  <si>
    <t>10</t>
  </si>
  <si>
    <t>Tự chấm</t>
  </si>
  <si>
    <t>Thẩm định</t>
  </si>
  <si>
    <t>1</t>
  </si>
  <si>
    <t>Ban Dân tộc tỉnh</t>
  </si>
  <si>
    <t>Ban quản lý khu kinh tế công nghiệp</t>
  </si>
  <si>
    <t>Sở Công Thương</t>
  </si>
  <si>
    <t>Sở Du lịch</t>
  </si>
  <si>
    <t>Sở Giáo dục và Đào tạo</t>
  </si>
  <si>
    <t>Sở Giao thông Vận tải</t>
  </si>
  <si>
    <t>7</t>
  </si>
  <si>
    <t>Sở Kế hoạch và Đầu tư</t>
  </si>
  <si>
    <t>8</t>
  </si>
  <si>
    <t>Sở Khoa học và Công nghệ</t>
  </si>
  <si>
    <t>9</t>
  </si>
  <si>
    <t>Sở Lao động - Thương binh và Xã hội</t>
  </si>
  <si>
    <t>Sở Ngoại vụ</t>
  </si>
  <si>
    <t>11</t>
  </si>
  <si>
    <t>Sở Nội vụ</t>
  </si>
  <si>
    <t>12</t>
  </si>
  <si>
    <t>Sở Nông nghiệp và Phát triển nông thôn</t>
  </si>
  <si>
    <t>13</t>
  </si>
  <si>
    <t>Sở Tài chính</t>
  </si>
  <si>
    <t>14</t>
  </si>
  <si>
    <t>Sở Tài nguyên và Môi trường</t>
  </si>
  <si>
    <t>15</t>
  </si>
  <si>
    <t>Sở Thông tin và Truyền thông</t>
  </si>
  <si>
    <t>16</t>
  </si>
  <si>
    <t>Sở Tư pháp</t>
  </si>
  <si>
    <t>17</t>
  </si>
  <si>
    <t>Sở Văn hóa và Thể thao</t>
  </si>
  <si>
    <t>18</t>
  </si>
  <si>
    <t>Sở Xây dựng</t>
  </si>
  <si>
    <t>19</t>
  </si>
  <si>
    <t>Sở Y tế</t>
  </si>
  <si>
    <t>20</t>
  </si>
  <si>
    <t>Thanh tra tỉnh</t>
  </si>
  <si>
    <t>21</t>
  </si>
  <si>
    <t>Văn phòng UBND tỉnh</t>
  </si>
  <si>
    <t>Điểm chuẩn</t>
  </si>
  <si>
    <t>Điểm tổng cộng</t>
  </si>
  <si>
    <t>Điểm đánh giá</t>
  </si>
  <si>
    <t>TỔNG HỢP KẾT QUẢ THẨM ĐỊNH ĐÁNH GIÁ CƠ QUAN, TỔ CHỨC QUÝ III/2019
(Khối các sở, ngành cấp tỉnh)</t>
  </si>
  <si>
    <t>1.2.1 - Triển khai tổ chức thực hiện nhiệm vụ do UBND tỉnh giao</t>
  </si>
  <si>
    <t>1.2.2 - Kết quả thực hiện các ý kiến chỉ đạo của UBND tỉnh</t>
  </si>
  <si>
    <t>1.3 - Kết quả triển khai thực hiện Trung tâm Hành chính công cấp huyện và Bộ phận Một cửa hiện đại cấp xã</t>
  </si>
  <si>
    <t>2.5 - Thanh tra, kiểm tra và giải quyết khiếu nại tố cáo</t>
  </si>
  <si>
    <t>Huyện A Lưới</t>
  </si>
  <si>
    <t>Huyện Nam Đông</t>
  </si>
  <si>
    <t>Huyện Phong Điền</t>
  </si>
  <si>
    <t>Huyện Phú Lộc</t>
  </si>
  <si>
    <t>Huyện Phú Vang</t>
  </si>
  <si>
    <t>Huyện Quảng Điền</t>
  </si>
  <si>
    <t>Thành phố Huế</t>
  </si>
  <si>
    <t>Thị xã Hương Thủy</t>
  </si>
  <si>
    <t>Thị xã Hương Trà</t>
  </si>
  <si>
    <t>TT</t>
  </si>
  <si>
    <t>1.1.1 - Thực hiện các văn bản pháp luật, quy định của UBND tỉnh, quy hoạch phát triển ngành, lĩnh vực</t>
  </si>
  <si>
    <t>1.1.2 - Thực hiện phối hợp với các cơ quan, đơn vị liên quan trong các hoạt động phục vụ quản lý nhà nước</t>
  </si>
  <si>
    <t>1.3 - Kết quả thực hiện các ý kiến chỉ đạo của UBND tỉnh tại phần mềm Hệ thống theo dõi ý kiến chỉ đạo</t>
  </si>
  <si>
    <t>2.1.1 - Thực hiện đúng quy định về công tác quản lý, quy hoạch, đề bạt, bổ nhiệm các chức danh thuộc thẩm quyền</t>
  </si>
  <si>
    <t>2.1.2 - Thực hiện kế hoạch đào tạo, bồi dưỡng, tuyển dụng, sử dụng công chức, viên chức và thực hiện tinh giản biên chế hàng năm đảm bảo theo đăng ký</t>
  </si>
  <si>
    <t>2.1.3 - Thực hiện theo đúng quy định về quản lý tổ chức, biên chế của Trung ương và của tỉnh</t>
  </si>
  <si>
    <t>2.4 - Thực hiện chế độ tự chủ, tự chịu trách nhiệm, chế độ tài chính</t>
  </si>
  <si>
    <t>BQL Dự án Đầu tư và Xây dựng công trình giao thông tỉnh</t>
  </si>
  <si>
    <t>BQL Dự án đầu tư xây dựng công trình dân dụng và công nghiệp tỉnh</t>
  </si>
  <si>
    <t>BQL Dự án ĐTXD công trình NN&amp;PTNT tỉnh</t>
  </si>
  <si>
    <t>BQL khu vực Phát triển đô thị tỉnh</t>
  </si>
  <si>
    <t>Đài Phát thanh và Truyền hình tỉnh</t>
  </si>
  <si>
    <t>Nhà Xuất bản Thuận Hoá</t>
  </si>
  <si>
    <t>Trung tâm Bảo tồn Di tích Cố đô Huế</t>
  </si>
  <si>
    <t>Trung tâm Công nghệ thông tin tỉnh</t>
  </si>
  <si>
    <t>Trung tâm Festival Huế</t>
  </si>
  <si>
    <t>Trường Cao đẳng Giao thông Huế</t>
  </si>
  <si>
    <t>Trường Cao đẳng Nghề Thừa Thiên Huế</t>
  </si>
  <si>
    <t>Trường Cao đẳng Sư phạm Thừa Thiên Huế</t>
  </si>
  <si>
    <t>Trường Cao đẳng Y tế Huế</t>
  </si>
  <si>
    <t>Viện Nghiên cứu phát triển tỉnh</t>
  </si>
  <si>
    <t>TỔNG HỢP KẾT QUẢ THẨM ĐỊNH ĐÁNH GIÁ CƠ QUAN, TỔ CHỨC QUÝ III/2019
(Khối UBND cấp huyện)</t>
  </si>
  <si>
    <t>TỔNG HỢP KẾT QUẢ THẨM ĐỊNH ĐÁNH GIÁ CƠ QUAN, TỔ CHỨC QUÝ III/2019
(Khối đơn vị sự nghiệp)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</si>
</sst>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G4" sqref="G4:H4"/>
    </sheetView>
  </sheetViews>
  <sheetFormatPr defaultColWidth="9.140625" defaultRowHeight="15"/>
  <cols>
    <col min="1" max="1" width="4.7109375" style="2" customWidth="1"/>
    <col min="2" max="2" width="20.8515625" style="1" customWidth="1"/>
    <col min="3" max="9" width="5.7109375" style="2" customWidth="1"/>
    <col min="10" max="10" width="10.00390625" style="2" customWidth="1"/>
    <col min="11" max="15" width="5.7109375" style="2" customWidth="1"/>
    <col min="16" max="16" width="7.28125" style="2" customWidth="1"/>
    <col min="17" max="17" width="5.7109375" style="2" customWidth="1"/>
    <col min="18" max="18" width="9.28125" style="2" customWidth="1"/>
    <col min="19" max="20" width="5.7109375" style="2" customWidth="1"/>
    <col min="21" max="16384" width="9.140625" style="2" customWidth="1"/>
  </cols>
  <sheetData>
    <row r="1" spans="1:20" ht="42" customHeight="1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3" spans="1:20" ht="205.5" customHeight="1">
      <c r="A3" s="22" t="s">
        <v>70</v>
      </c>
      <c r="B3" s="7" t="s">
        <v>0</v>
      </c>
      <c r="C3" s="22" t="s">
        <v>1</v>
      </c>
      <c r="D3" s="23"/>
      <c r="E3" s="22" t="s">
        <v>2</v>
      </c>
      <c r="F3" s="23"/>
      <c r="G3" s="22" t="s">
        <v>3</v>
      </c>
      <c r="H3" s="23"/>
      <c r="I3" s="22" t="s">
        <v>4</v>
      </c>
      <c r="J3" s="23"/>
      <c r="K3" s="22" t="s">
        <v>5</v>
      </c>
      <c r="L3" s="23"/>
      <c r="M3" s="22" t="s">
        <v>6</v>
      </c>
      <c r="N3" s="23"/>
      <c r="O3" s="27" t="s">
        <v>7</v>
      </c>
      <c r="P3" s="28"/>
      <c r="Q3" s="22" t="s">
        <v>8</v>
      </c>
      <c r="R3" s="23"/>
      <c r="S3" s="26" t="s">
        <v>54</v>
      </c>
      <c r="T3" s="23"/>
    </row>
    <row r="4" spans="1:20" ht="15" customHeight="1">
      <c r="A4" s="23"/>
      <c r="B4" s="9" t="s">
        <v>53</v>
      </c>
      <c r="C4" s="22" t="s">
        <v>9</v>
      </c>
      <c r="D4" s="23"/>
      <c r="E4" s="22" t="s">
        <v>9</v>
      </c>
      <c r="F4" s="23"/>
      <c r="G4" s="22" t="s">
        <v>10</v>
      </c>
      <c r="H4" s="23"/>
      <c r="I4" s="22" t="s">
        <v>9</v>
      </c>
      <c r="J4" s="23"/>
      <c r="K4" s="22" t="s">
        <v>12</v>
      </c>
      <c r="L4" s="23"/>
      <c r="M4" s="22" t="s">
        <v>12</v>
      </c>
      <c r="N4" s="23"/>
      <c r="O4" s="22" t="s">
        <v>13</v>
      </c>
      <c r="P4" s="23"/>
      <c r="Q4" s="22" t="s">
        <v>13</v>
      </c>
      <c r="R4" s="23"/>
      <c r="S4" s="22">
        <f>C4+E4+G4+I4+K4+M4+O4+Q4</f>
        <v>33</v>
      </c>
      <c r="T4" s="23"/>
    </row>
    <row r="5" spans="1:20" ht="24">
      <c r="A5" s="8"/>
      <c r="B5" s="9" t="s">
        <v>55</v>
      </c>
      <c r="C5" s="3" t="s">
        <v>15</v>
      </c>
      <c r="D5" s="3" t="s">
        <v>16</v>
      </c>
      <c r="E5" s="3" t="s">
        <v>15</v>
      </c>
      <c r="F5" s="3" t="s">
        <v>16</v>
      </c>
      <c r="G5" s="3" t="s">
        <v>15</v>
      </c>
      <c r="H5" s="3" t="s">
        <v>16</v>
      </c>
      <c r="I5" s="3" t="s">
        <v>15</v>
      </c>
      <c r="J5" s="3" t="s">
        <v>16</v>
      </c>
      <c r="K5" s="3" t="s">
        <v>15</v>
      </c>
      <c r="L5" s="3" t="s">
        <v>16</v>
      </c>
      <c r="M5" s="3" t="s">
        <v>15</v>
      </c>
      <c r="N5" s="3" t="s">
        <v>16</v>
      </c>
      <c r="O5" s="3" t="s">
        <v>15</v>
      </c>
      <c r="P5" s="3" t="s">
        <v>16</v>
      </c>
      <c r="Q5" s="3" t="s">
        <v>15</v>
      </c>
      <c r="R5" s="3" t="s">
        <v>16</v>
      </c>
      <c r="S5" s="3" t="s">
        <v>15</v>
      </c>
      <c r="T5" s="3" t="s">
        <v>16</v>
      </c>
    </row>
    <row r="6" spans="1:20" ht="15">
      <c r="A6" s="4" t="s">
        <v>17</v>
      </c>
      <c r="B6" s="5" t="s">
        <v>18</v>
      </c>
      <c r="C6" s="6">
        <f>5</f>
        <v>5</v>
      </c>
      <c r="D6" s="6">
        <f>0</f>
        <v>0</v>
      </c>
      <c r="E6" s="6">
        <f>5</f>
        <v>5</v>
      </c>
      <c r="F6" s="6">
        <f>5</f>
        <v>5</v>
      </c>
      <c r="G6" s="6">
        <f>6</f>
        <v>6</v>
      </c>
      <c r="H6" s="6">
        <f>4.5</f>
        <v>4.5</v>
      </c>
      <c r="I6" s="6">
        <f>5</f>
        <v>5</v>
      </c>
      <c r="J6" s="6">
        <f>4</f>
        <v>4</v>
      </c>
      <c r="K6" s="6">
        <f>1</f>
        <v>1</v>
      </c>
      <c r="L6" s="6">
        <f>1</f>
        <v>1</v>
      </c>
      <c r="M6" s="6">
        <f>4</f>
        <v>4</v>
      </c>
      <c r="N6" s="6">
        <f>4</f>
        <v>4</v>
      </c>
      <c r="O6" s="6">
        <f>2</f>
        <v>2</v>
      </c>
      <c r="P6" s="6">
        <f>2</f>
        <v>2</v>
      </c>
      <c r="Q6" s="6">
        <f>1</f>
        <v>1</v>
      </c>
      <c r="R6" s="6">
        <f>1</f>
        <v>1</v>
      </c>
      <c r="S6" s="10">
        <f>C6+E6+G6+I6+K6+M6+O6+Q6</f>
        <v>29</v>
      </c>
      <c r="T6" s="10">
        <f>D6+F6+H6+J6+L6+N6+P6+R6</f>
        <v>21.5</v>
      </c>
    </row>
    <row r="7" spans="1:20" ht="24">
      <c r="A7" s="4" t="s">
        <v>13</v>
      </c>
      <c r="B7" s="5" t="s">
        <v>19</v>
      </c>
      <c r="C7" s="6">
        <f>5</f>
        <v>5</v>
      </c>
      <c r="D7" s="6">
        <f>0</f>
        <v>0</v>
      </c>
      <c r="E7" s="6">
        <f>3</f>
        <v>3</v>
      </c>
      <c r="F7" s="6"/>
      <c r="G7" s="6">
        <f>6</f>
        <v>6</v>
      </c>
      <c r="H7" s="6">
        <f>4.5</f>
        <v>4.5</v>
      </c>
      <c r="I7" s="6">
        <f>5</f>
        <v>5</v>
      </c>
      <c r="J7" s="6">
        <f>2.5</f>
        <v>2.5</v>
      </c>
      <c r="K7" s="6">
        <f>1</f>
        <v>1</v>
      </c>
      <c r="L7" s="6">
        <f>0.5</f>
        <v>0.5</v>
      </c>
      <c r="M7" s="6">
        <f>4</f>
        <v>4</v>
      </c>
      <c r="N7" s="6">
        <f>3</f>
        <v>3</v>
      </c>
      <c r="O7" s="6">
        <f>2</f>
        <v>2</v>
      </c>
      <c r="P7" s="6">
        <f>2</f>
        <v>2</v>
      </c>
      <c r="Q7" s="6">
        <f>1</f>
        <v>1</v>
      </c>
      <c r="R7" s="6">
        <f>0</f>
        <v>0</v>
      </c>
      <c r="S7" s="10">
        <f aca="true" t="shared" si="0" ref="S7:S26">C7+E7+G7+I7+K7+M7+O7+Q7</f>
        <v>27</v>
      </c>
      <c r="T7" s="10">
        <f aca="true" t="shared" si="1" ref="T7:T26">D7+F7+H7+J7+L7+N7+P7+R7</f>
        <v>12.5</v>
      </c>
    </row>
    <row r="8" spans="1:20" ht="15">
      <c r="A8" s="4" t="s">
        <v>11</v>
      </c>
      <c r="B8" s="5" t="s">
        <v>20</v>
      </c>
      <c r="C8" s="6">
        <f>5</f>
        <v>5</v>
      </c>
      <c r="D8" s="6">
        <f>5</f>
        <v>5</v>
      </c>
      <c r="E8" s="6">
        <f>5</f>
        <v>5</v>
      </c>
      <c r="F8" s="6">
        <f>5</f>
        <v>5</v>
      </c>
      <c r="G8" s="6">
        <f>6</f>
        <v>6</v>
      </c>
      <c r="H8" s="6">
        <f>5</f>
        <v>5</v>
      </c>
      <c r="I8" s="6">
        <f>5</f>
        <v>5</v>
      </c>
      <c r="J8" s="6">
        <f>5</f>
        <v>5</v>
      </c>
      <c r="K8" s="6">
        <f>1</f>
        <v>1</v>
      </c>
      <c r="L8" s="6">
        <f>1</f>
        <v>1</v>
      </c>
      <c r="M8" s="6">
        <f>4</f>
        <v>4</v>
      </c>
      <c r="N8" s="6">
        <f>4</f>
        <v>4</v>
      </c>
      <c r="O8" s="6">
        <f>2</f>
        <v>2</v>
      </c>
      <c r="P8" s="6">
        <f>2</f>
        <v>2</v>
      </c>
      <c r="Q8" s="6">
        <f>1</f>
        <v>1</v>
      </c>
      <c r="R8" s="6">
        <f>1</f>
        <v>1</v>
      </c>
      <c r="S8" s="10">
        <f t="shared" si="0"/>
        <v>29</v>
      </c>
      <c r="T8" s="10">
        <f t="shared" si="1"/>
        <v>28</v>
      </c>
    </row>
    <row r="9" spans="1:20" ht="15">
      <c r="A9" s="4" t="s">
        <v>12</v>
      </c>
      <c r="B9" s="5" t="s">
        <v>21</v>
      </c>
      <c r="C9" s="6">
        <f>5</f>
        <v>5</v>
      </c>
      <c r="D9" s="6">
        <f>5</f>
        <v>5</v>
      </c>
      <c r="E9" s="6">
        <f>4</f>
        <v>4</v>
      </c>
      <c r="F9" s="6">
        <f>3.56</f>
        <v>3.56</v>
      </c>
      <c r="G9" s="6">
        <f>6</f>
        <v>6</v>
      </c>
      <c r="H9" s="6">
        <f>4.5</f>
        <v>4.5</v>
      </c>
      <c r="I9" s="6">
        <f>5</f>
        <v>5</v>
      </c>
      <c r="J9" s="6">
        <f>5</f>
        <v>5</v>
      </c>
      <c r="K9" s="6">
        <f>1</f>
        <v>1</v>
      </c>
      <c r="L9" s="6">
        <f>0.5</f>
        <v>0.5</v>
      </c>
      <c r="M9" s="6">
        <f>4</f>
        <v>4</v>
      </c>
      <c r="N9" s="6">
        <f>4</f>
        <v>4</v>
      </c>
      <c r="O9" s="6">
        <f>2</f>
        <v>2</v>
      </c>
      <c r="P9" s="6">
        <f>2</f>
        <v>2</v>
      </c>
      <c r="Q9" s="6">
        <f>1</f>
        <v>1</v>
      </c>
      <c r="R9" s="6">
        <f>1</f>
        <v>1</v>
      </c>
      <c r="S9" s="10">
        <f t="shared" si="0"/>
        <v>28</v>
      </c>
      <c r="T9" s="10">
        <f t="shared" si="1"/>
        <v>25.560000000000002</v>
      </c>
    </row>
    <row r="10" spans="1:20" ht="15">
      <c r="A10" s="4" t="s">
        <v>9</v>
      </c>
      <c r="B10" s="5" t="s">
        <v>22</v>
      </c>
      <c r="C10" s="6">
        <f>4.82</f>
        <v>4.82</v>
      </c>
      <c r="D10" s="6">
        <f>4.82</f>
        <v>4.82</v>
      </c>
      <c r="E10" s="6">
        <f>1.54</f>
        <v>1.54</v>
      </c>
      <c r="F10" s="6">
        <f>0</f>
        <v>0</v>
      </c>
      <c r="G10" s="6">
        <f>6</f>
        <v>6</v>
      </c>
      <c r="H10" s="6">
        <f>4.5</f>
        <v>4.5</v>
      </c>
      <c r="I10" s="6">
        <f>5</f>
        <v>5</v>
      </c>
      <c r="J10" s="6">
        <f>4.75</f>
        <v>4.75</v>
      </c>
      <c r="K10" s="6">
        <f>1</f>
        <v>1</v>
      </c>
      <c r="L10" s="6">
        <f>1</f>
        <v>1</v>
      </c>
      <c r="M10" s="6">
        <f>4</f>
        <v>4</v>
      </c>
      <c r="N10" s="6">
        <f>3.5</f>
        <v>3.5</v>
      </c>
      <c r="O10" s="6">
        <f>2</f>
        <v>2</v>
      </c>
      <c r="P10" s="6">
        <f>2</f>
        <v>2</v>
      </c>
      <c r="Q10" s="6">
        <f>1</f>
        <v>1</v>
      </c>
      <c r="R10" s="6">
        <f>1</f>
        <v>1</v>
      </c>
      <c r="S10" s="10">
        <f t="shared" si="0"/>
        <v>25.36</v>
      </c>
      <c r="T10" s="10">
        <f t="shared" si="1"/>
        <v>21.57</v>
      </c>
    </row>
    <row r="11" spans="1:20" ht="15">
      <c r="A11" s="4" t="s">
        <v>10</v>
      </c>
      <c r="B11" s="5" t="s">
        <v>23</v>
      </c>
      <c r="C11" s="6">
        <f>4.86</f>
        <v>4.86</v>
      </c>
      <c r="D11" s="6">
        <f>4.86</f>
        <v>4.86</v>
      </c>
      <c r="E11" s="6">
        <f>3.48</f>
        <v>3.48</v>
      </c>
      <c r="F11" s="6">
        <f>0</f>
        <v>0</v>
      </c>
      <c r="G11" s="6">
        <f>6</f>
        <v>6</v>
      </c>
      <c r="H11" s="6">
        <f>5</f>
        <v>5</v>
      </c>
      <c r="I11" s="6">
        <f>5</f>
        <v>5</v>
      </c>
      <c r="J11" s="6">
        <f>5</f>
        <v>5</v>
      </c>
      <c r="K11" s="6">
        <f>1</f>
        <v>1</v>
      </c>
      <c r="L11" s="6">
        <f>1</f>
        <v>1</v>
      </c>
      <c r="M11" s="6">
        <f>4</f>
        <v>4</v>
      </c>
      <c r="N11" s="6">
        <f>3</f>
        <v>3</v>
      </c>
      <c r="O11" s="6">
        <f>2</f>
        <v>2</v>
      </c>
      <c r="P11" s="6">
        <f>2</f>
        <v>2</v>
      </c>
      <c r="Q11" s="6">
        <f>1</f>
        <v>1</v>
      </c>
      <c r="R11" s="6">
        <f>1</f>
        <v>1</v>
      </c>
      <c r="S11" s="10">
        <f t="shared" si="0"/>
        <v>27.34</v>
      </c>
      <c r="T11" s="10">
        <f t="shared" si="1"/>
        <v>21.86</v>
      </c>
    </row>
    <row r="12" spans="1:20" ht="15">
      <c r="A12" s="4" t="s">
        <v>24</v>
      </c>
      <c r="B12" s="5" t="s">
        <v>25</v>
      </c>
      <c r="C12" s="6">
        <f>5</f>
        <v>5</v>
      </c>
      <c r="D12" s="6">
        <f>5</f>
        <v>5</v>
      </c>
      <c r="E12" s="6">
        <f>4</f>
        <v>4</v>
      </c>
      <c r="F12" s="6">
        <f>0</f>
        <v>0</v>
      </c>
      <c r="G12" s="6">
        <f>6</f>
        <v>6</v>
      </c>
      <c r="H12" s="6">
        <f>5</f>
        <v>5</v>
      </c>
      <c r="I12" s="6">
        <f>5</f>
        <v>5</v>
      </c>
      <c r="J12" s="6">
        <f>4</f>
        <v>4</v>
      </c>
      <c r="K12" s="6">
        <f>1</f>
        <v>1</v>
      </c>
      <c r="L12" s="6">
        <f>0</f>
        <v>0</v>
      </c>
      <c r="M12" s="6">
        <f>4</f>
        <v>4</v>
      </c>
      <c r="N12" s="6">
        <f>4</f>
        <v>4</v>
      </c>
      <c r="O12" s="6">
        <f>2</f>
        <v>2</v>
      </c>
      <c r="P12" s="6">
        <f>2</f>
        <v>2</v>
      </c>
      <c r="Q12" s="6">
        <f>1</f>
        <v>1</v>
      </c>
      <c r="R12" s="6">
        <f>0</f>
        <v>0</v>
      </c>
      <c r="S12" s="10">
        <f t="shared" si="0"/>
        <v>28</v>
      </c>
      <c r="T12" s="10">
        <f t="shared" si="1"/>
        <v>20</v>
      </c>
    </row>
    <row r="13" spans="1:20" ht="15">
      <c r="A13" s="4" t="s">
        <v>26</v>
      </c>
      <c r="B13" s="5" t="s">
        <v>27</v>
      </c>
      <c r="C13" s="6">
        <f>5</f>
        <v>5</v>
      </c>
      <c r="D13" s="6">
        <f>5</f>
        <v>5</v>
      </c>
      <c r="E13" s="6">
        <f>5</f>
        <v>5</v>
      </c>
      <c r="F13" s="6">
        <f>5</f>
        <v>5</v>
      </c>
      <c r="G13" s="6">
        <f>6</f>
        <v>6</v>
      </c>
      <c r="H13" s="6">
        <f>4.5</f>
        <v>4.5</v>
      </c>
      <c r="I13" s="6">
        <f>5</f>
        <v>5</v>
      </c>
      <c r="J13" s="6">
        <f>5</f>
        <v>5</v>
      </c>
      <c r="K13" s="6">
        <f>1</f>
        <v>1</v>
      </c>
      <c r="L13" s="6">
        <f>1</f>
        <v>1</v>
      </c>
      <c r="M13" s="6">
        <f>4</f>
        <v>4</v>
      </c>
      <c r="N13" s="6">
        <f>3.5</f>
        <v>3.5</v>
      </c>
      <c r="O13" s="6">
        <f>2</f>
        <v>2</v>
      </c>
      <c r="P13" s="6">
        <f>2</f>
        <v>2</v>
      </c>
      <c r="Q13" s="6">
        <f>1</f>
        <v>1</v>
      </c>
      <c r="R13" s="6">
        <f>1</f>
        <v>1</v>
      </c>
      <c r="S13" s="10">
        <f t="shared" si="0"/>
        <v>29</v>
      </c>
      <c r="T13" s="10">
        <f t="shared" si="1"/>
        <v>27</v>
      </c>
    </row>
    <row r="14" spans="1:20" ht="24">
      <c r="A14" s="4" t="s">
        <v>28</v>
      </c>
      <c r="B14" s="5" t="s">
        <v>29</v>
      </c>
      <c r="C14" s="6">
        <f>5</f>
        <v>5</v>
      </c>
      <c r="D14" s="6">
        <f>5</f>
        <v>5</v>
      </c>
      <c r="E14" s="6">
        <f>3.4</f>
        <v>3.4</v>
      </c>
      <c r="F14" s="6">
        <f>0</f>
        <v>0</v>
      </c>
      <c r="G14" s="6">
        <f>6</f>
        <v>6</v>
      </c>
      <c r="H14" s="6">
        <f>5</f>
        <v>5</v>
      </c>
      <c r="I14" s="6">
        <f>5</f>
        <v>5</v>
      </c>
      <c r="J14" s="6">
        <f>4.5</f>
        <v>4.5</v>
      </c>
      <c r="K14" s="6">
        <f>1</f>
        <v>1</v>
      </c>
      <c r="L14" s="6">
        <f>0.25</f>
        <v>0.25</v>
      </c>
      <c r="M14" s="6">
        <f>4</f>
        <v>4</v>
      </c>
      <c r="N14" s="6">
        <f>3.5</f>
        <v>3.5</v>
      </c>
      <c r="O14" s="6">
        <f>2</f>
        <v>2</v>
      </c>
      <c r="P14" s="6">
        <f>2</f>
        <v>2</v>
      </c>
      <c r="Q14" s="6">
        <f>1</f>
        <v>1</v>
      </c>
      <c r="R14" s="6">
        <f>1</f>
        <v>1</v>
      </c>
      <c r="S14" s="10">
        <f t="shared" si="0"/>
        <v>27.4</v>
      </c>
      <c r="T14" s="10">
        <f t="shared" si="1"/>
        <v>21.25</v>
      </c>
    </row>
    <row r="15" spans="1:20" ht="15">
      <c r="A15" s="4" t="s">
        <v>14</v>
      </c>
      <c r="B15" s="5" t="s">
        <v>30</v>
      </c>
      <c r="C15" s="6">
        <f>5</f>
        <v>5</v>
      </c>
      <c r="D15" s="6">
        <f>5</f>
        <v>5</v>
      </c>
      <c r="E15" s="6">
        <f>5</f>
        <v>5</v>
      </c>
      <c r="F15" s="6">
        <f>5</f>
        <v>5</v>
      </c>
      <c r="G15" s="6">
        <f>6</f>
        <v>6</v>
      </c>
      <c r="H15" s="6">
        <f>5</f>
        <v>5</v>
      </c>
      <c r="I15" s="6">
        <f>5</f>
        <v>5</v>
      </c>
      <c r="J15" s="6">
        <f>4</f>
        <v>4</v>
      </c>
      <c r="K15" s="6">
        <f>1</f>
        <v>1</v>
      </c>
      <c r="L15" s="6">
        <f>1</f>
        <v>1</v>
      </c>
      <c r="M15" s="6">
        <f>4</f>
        <v>4</v>
      </c>
      <c r="N15" s="6">
        <f>4</f>
        <v>4</v>
      </c>
      <c r="O15" s="6">
        <f>2</f>
        <v>2</v>
      </c>
      <c r="P15" s="6">
        <f>2</f>
        <v>2</v>
      </c>
      <c r="Q15" s="6">
        <f>1</f>
        <v>1</v>
      </c>
      <c r="R15" s="6">
        <f>1</f>
        <v>1</v>
      </c>
      <c r="S15" s="10">
        <f t="shared" si="0"/>
        <v>29</v>
      </c>
      <c r="T15" s="10">
        <f t="shared" si="1"/>
        <v>27</v>
      </c>
    </row>
    <row r="16" spans="1:20" ht="15">
      <c r="A16" s="4" t="s">
        <v>31</v>
      </c>
      <c r="B16" s="5" t="s">
        <v>32</v>
      </c>
      <c r="C16" s="6">
        <f>5</f>
        <v>5</v>
      </c>
      <c r="D16" s="6">
        <f>5</f>
        <v>5</v>
      </c>
      <c r="E16" s="6">
        <f>4</f>
        <v>4</v>
      </c>
      <c r="F16" s="6">
        <f>0</f>
        <v>0</v>
      </c>
      <c r="G16" s="6">
        <f>6</f>
        <v>6</v>
      </c>
      <c r="H16" s="6">
        <v>5</v>
      </c>
      <c r="I16" s="6">
        <f>5</f>
        <v>5</v>
      </c>
      <c r="J16" s="6">
        <f>5</f>
        <v>5</v>
      </c>
      <c r="K16" s="6">
        <f>1</f>
        <v>1</v>
      </c>
      <c r="L16" s="6">
        <f>1</f>
        <v>1</v>
      </c>
      <c r="M16" s="6">
        <f>4</f>
        <v>4</v>
      </c>
      <c r="N16" s="6">
        <v>4</v>
      </c>
      <c r="O16" s="6">
        <f>2</f>
        <v>2</v>
      </c>
      <c r="P16" s="6">
        <f>2</f>
        <v>2</v>
      </c>
      <c r="Q16" s="6">
        <f>1</f>
        <v>1</v>
      </c>
      <c r="R16" s="6">
        <f>1</f>
        <v>1</v>
      </c>
      <c r="S16" s="10">
        <f t="shared" si="0"/>
        <v>28</v>
      </c>
      <c r="T16" s="10">
        <f t="shared" si="1"/>
        <v>23</v>
      </c>
    </row>
    <row r="17" spans="1:20" ht="24">
      <c r="A17" s="4" t="s">
        <v>33</v>
      </c>
      <c r="B17" s="5" t="s">
        <v>34</v>
      </c>
      <c r="C17" s="6">
        <f>5</f>
        <v>5</v>
      </c>
      <c r="D17" s="6">
        <f>5</f>
        <v>5</v>
      </c>
      <c r="E17" s="6">
        <f>3.3</f>
        <v>3.3</v>
      </c>
      <c r="F17" s="6">
        <f>3.25</f>
        <v>3.25</v>
      </c>
      <c r="G17" s="6">
        <f>6</f>
        <v>6</v>
      </c>
      <c r="H17" s="6">
        <f>5</f>
        <v>5</v>
      </c>
      <c r="I17" s="6">
        <f>5</f>
        <v>5</v>
      </c>
      <c r="J17" s="6">
        <f>4.75</f>
        <v>4.75</v>
      </c>
      <c r="K17" s="6">
        <f>1</f>
        <v>1</v>
      </c>
      <c r="L17" s="6">
        <f>1</f>
        <v>1</v>
      </c>
      <c r="M17" s="6">
        <f>4</f>
        <v>4</v>
      </c>
      <c r="N17" s="6">
        <f>4</f>
        <v>4</v>
      </c>
      <c r="O17" s="6">
        <f>2</f>
        <v>2</v>
      </c>
      <c r="P17" s="6">
        <f>2</f>
        <v>2</v>
      </c>
      <c r="Q17" s="6">
        <f>1</f>
        <v>1</v>
      </c>
      <c r="R17" s="6">
        <f>1</f>
        <v>1</v>
      </c>
      <c r="S17" s="10">
        <f t="shared" si="0"/>
        <v>27.3</v>
      </c>
      <c r="T17" s="10">
        <f t="shared" si="1"/>
        <v>26</v>
      </c>
    </row>
    <row r="18" spans="1:20" ht="15">
      <c r="A18" s="4" t="s">
        <v>35</v>
      </c>
      <c r="B18" s="5" t="s">
        <v>36</v>
      </c>
      <c r="C18" s="6">
        <f>5</f>
        <v>5</v>
      </c>
      <c r="D18" s="6">
        <f>5</f>
        <v>5</v>
      </c>
      <c r="E18" s="6">
        <f>4</f>
        <v>4</v>
      </c>
      <c r="F18" s="6">
        <f>0</f>
        <v>0</v>
      </c>
      <c r="G18" s="6">
        <f>6</f>
        <v>6</v>
      </c>
      <c r="H18" s="6">
        <f>5</f>
        <v>5</v>
      </c>
      <c r="I18" s="6">
        <f>5</f>
        <v>5</v>
      </c>
      <c r="J18" s="6">
        <f>4</f>
        <v>4</v>
      </c>
      <c r="K18" s="6">
        <f>1</f>
        <v>1</v>
      </c>
      <c r="L18" s="6">
        <f>1</f>
        <v>1</v>
      </c>
      <c r="M18" s="6">
        <f>4</f>
        <v>4</v>
      </c>
      <c r="N18" s="6">
        <f>3.5</f>
        <v>3.5</v>
      </c>
      <c r="O18" s="6">
        <f>2</f>
        <v>2</v>
      </c>
      <c r="P18" s="6">
        <f>2</f>
        <v>2</v>
      </c>
      <c r="Q18" s="6">
        <f>1</f>
        <v>1</v>
      </c>
      <c r="R18" s="6">
        <f>1</f>
        <v>1</v>
      </c>
      <c r="S18" s="10">
        <f t="shared" si="0"/>
        <v>28</v>
      </c>
      <c r="T18" s="10">
        <f t="shared" si="1"/>
        <v>21.5</v>
      </c>
    </row>
    <row r="19" spans="1:20" ht="24">
      <c r="A19" s="4" t="s">
        <v>37</v>
      </c>
      <c r="B19" s="5" t="s">
        <v>38</v>
      </c>
      <c r="C19" s="6">
        <f>5</f>
        <v>5</v>
      </c>
      <c r="D19" s="6">
        <f>5</f>
        <v>5</v>
      </c>
      <c r="E19" s="6">
        <f>2</f>
        <v>2</v>
      </c>
      <c r="F19" s="6">
        <f>0</f>
        <v>0</v>
      </c>
      <c r="G19" s="6">
        <f>6</f>
        <v>6</v>
      </c>
      <c r="H19" s="6">
        <f>5</f>
        <v>5</v>
      </c>
      <c r="I19" s="6">
        <f>5</f>
        <v>5</v>
      </c>
      <c r="J19" s="6">
        <f>4.75</f>
        <v>4.75</v>
      </c>
      <c r="K19" s="6">
        <f>1</f>
        <v>1</v>
      </c>
      <c r="L19" s="6">
        <f>1</f>
        <v>1</v>
      </c>
      <c r="M19" s="6">
        <f>4</f>
        <v>4</v>
      </c>
      <c r="N19" s="6">
        <f>3.75</f>
        <v>3.75</v>
      </c>
      <c r="O19" s="6">
        <f>2</f>
        <v>2</v>
      </c>
      <c r="P19" s="6">
        <f>2</f>
        <v>2</v>
      </c>
      <c r="Q19" s="6">
        <f>1</f>
        <v>1</v>
      </c>
      <c r="R19" s="6">
        <f>1</f>
        <v>1</v>
      </c>
      <c r="S19" s="10">
        <f t="shared" si="0"/>
        <v>26</v>
      </c>
      <c r="T19" s="10">
        <f t="shared" si="1"/>
        <v>22.5</v>
      </c>
    </row>
    <row r="20" spans="1:20" ht="24">
      <c r="A20" s="4" t="s">
        <v>39</v>
      </c>
      <c r="B20" s="5" t="s">
        <v>40</v>
      </c>
      <c r="C20" s="6">
        <f>5</f>
        <v>5</v>
      </c>
      <c r="D20" s="6">
        <f>4.4</f>
        <v>4.4</v>
      </c>
      <c r="E20" s="6">
        <f>4</f>
        <v>4</v>
      </c>
      <c r="F20" s="6">
        <f>0</f>
        <v>0</v>
      </c>
      <c r="G20" s="6">
        <f>6</f>
        <v>6</v>
      </c>
      <c r="H20" s="6">
        <f>4.75</f>
        <v>4.75</v>
      </c>
      <c r="I20" s="6">
        <f>5</f>
        <v>5</v>
      </c>
      <c r="J20" s="6">
        <f>4</f>
        <v>4</v>
      </c>
      <c r="K20" s="6">
        <f>1</f>
        <v>1</v>
      </c>
      <c r="L20" s="6">
        <f>1</f>
        <v>1</v>
      </c>
      <c r="M20" s="6">
        <f>4</f>
        <v>4</v>
      </c>
      <c r="N20" s="6">
        <f>4</f>
        <v>4</v>
      </c>
      <c r="O20" s="6">
        <f>2</f>
        <v>2</v>
      </c>
      <c r="P20" s="6">
        <f>2</f>
        <v>2</v>
      </c>
      <c r="Q20" s="6">
        <f>1</f>
        <v>1</v>
      </c>
      <c r="R20" s="6">
        <f>1</f>
        <v>1</v>
      </c>
      <c r="S20" s="10">
        <f t="shared" si="0"/>
        <v>28</v>
      </c>
      <c r="T20" s="10">
        <f t="shared" si="1"/>
        <v>21.15</v>
      </c>
    </row>
    <row r="21" spans="1:20" ht="15">
      <c r="A21" s="4" t="s">
        <v>41</v>
      </c>
      <c r="B21" s="5" t="s">
        <v>42</v>
      </c>
      <c r="C21" s="6">
        <f>5</f>
        <v>5</v>
      </c>
      <c r="D21" s="6">
        <f>5</f>
        <v>5</v>
      </c>
      <c r="E21" s="6">
        <f>5</f>
        <v>5</v>
      </c>
      <c r="F21" s="6">
        <f>3.89</f>
        <v>3.89</v>
      </c>
      <c r="G21" s="6">
        <f>6</f>
        <v>6</v>
      </c>
      <c r="H21" s="6">
        <f>4.75</f>
        <v>4.75</v>
      </c>
      <c r="I21" s="6">
        <f>5</f>
        <v>5</v>
      </c>
      <c r="J21" s="6">
        <f>4.75</f>
        <v>4.75</v>
      </c>
      <c r="K21" s="6">
        <f>1</f>
        <v>1</v>
      </c>
      <c r="L21" s="6">
        <f>1</f>
        <v>1</v>
      </c>
      <c r="M21" s="6">
        <f>4</f>
        <v>4</v>
      </c>
      <c r="N21" s="6">
        <f>4</f>
        <v>4</v>
      </c>
      <c r="O21" s="6">
        <f>2</f>
        <v>2</v>
      </c>
      <c r="P21" s="6">
        <f>2</f>
        <v>2</v>
      </c>
      <c r="Q21" s="6">
        <f>1</f>
        <v>1</v>
      </c>
      <c r="R21" s="6">
        <f>0</f>
        <v>0</v>
      </c>
      <c r="S21" s="10">
        <f t="shared" si="0"/>
        <v>29</v>
      </c>
      <c r="T21" s="10">
        <f t="shared" si="1"/>
        <v>25.39</v>
      </c>
    </row>
    <row r="22" spans="1:20" ht="15">
      <c r="A22" s="4" t="s">
        <v>43</v>
      </c>
      <c r="B22" s="5" t="s">
        <v>44</v>
      </c>
      <c r="C22" s="6">
        <f>4.82</f>
        <v>4.82</v>
      </c>
      <c r="D22" s="6">
        <f>4.81</f>
        <v>4.81</v>
      </c>
      <c r="E22" s="6">
        <f>3.26</f>
        <v>3.26</v>
      </c>
      <c r="F22" s="6">
        <f>0</f>
        <v>0</v>
      </c>
      <c r="G22" s="6">
        <f>5</f>
        <v>5</v>
      </c>
      <c r="H22" s="6">
        <f>4.5</f>
        <v>4.5</v>
      </c>
      <c r="I22" s="6">
        <f>5</f>
        <v>5</v>
      </c>
      <c r="J22" s="6">
        <f>5</f>
        <v>5</v>
      </c>
      <c r="K22" s="6">
        <f>1</f>
        <v>1</v>
      </c>
      <c r="L22" s="6">
        <f>0</f>
        <v>0</v>
      </c>
      <c r="M22" s="6">
        <f>4</f>
        <v>4</v>
      </c>
      <c r="N22" s="6">
        <f>4</f>
        <v>4</v>
      </c>
      <c r="O22" s="6">
        <f>2</f>
        <v>2</v>
      </c>
      <c r="P22" s="6">
        <f>2</f>
        <v>2</v>
      </c>
      <c r="Q22" s="6">
        <f>1</f>
        <v>1</v>
      </c>
      <c r="R22" s="6">
        <f>0.5</f>
        <v>0.5</v>
      </c>
      <c r="S22" s="10">
        <f t="shared" si="0"/>
        <v>26.08</v>
      </c>
      <c r="T22" s="10">
        <f t="shared" si="1"/>
        <v>20.81</v>
      </c>
    </row>
    <row r="23" spans="1:20" ht="15">
      <c r="A23" s="4" t="s">
        <v>45</v>
      </c>
      <c r="B23" s="5" t="s">
        <v>46</v>
      </c>
      <c r="C23" s="6">
        <f>5</f>
        <v>5</v>
      </c>
      <c r="D23" s="6">
        <f>4</f>
        <v>4</v>
      </c>
      <c r="E23" s="6">
        <f>2</f>
        <v>2</v>
      </c>
      <c r="F23" s="6">
        <f>0</f>
        <v>0</v>
      </c>
      <c r="G23" s="6">
        <f>6</f>
        <v>6</v>
      </c>
      <c r="H23" s="6">
        <f>4.5</f>
        <v>4.5</v>
      </c>
      <c r="I23" s="6">
        <f>5</f>
        <v>5</v>
      </c>
      <c r="J23" s="6">
        <f>3.75</f>
        <v>3.75</v>
      </c>
      <c r="K23" s="6">
        <f>1</f>
        <v>1</v>
      </c>
      <c r="L23" s="6">
        <f>0.25</f>
        <v>0.25</v>
      </c>
      <c r="M23" s="6">
        <f>4</f>
        <v>4</v>
      </c>
      <c r="N23" s="6">
        <f>3</f>
        <v>3</v>
      </c>
      <c r="O23" s="6">
        <f>2</f>
        <v>2</v>
      </c>
      <c r="P23" s="6">
        <f>2</f>
        <v>2</v>
      </c>
      <c r="Q23" s="6">
        <f>1</f>
        <v>1</v>
      </c>
      <c r="R23" s="6">
        <f>1</f>
        <v>1</v>
      </c>
      <c r="S23" s="10">
        <f t="shared" si="0"/>
        <v>26</v>
      </c>
      <c r="T23" s="10">
        <f t="shared" si="1"/>
        <v>18.5</v>
      </c>
    </row>
    <row r="24" spans="1:20" ht="15">
      <c r="A24" s="4" t="s">
        <v>47</v>
      </c>
      <c r="B24" s="5" t="s">
        <v>48</v>
      </c>
      <c r="C24" s="6">
        <f>5</f>
        <v>5</v>
      </c>
      <c r="D24" s="6">
        <f>4.8</f>
        <v>4.8</v>
      </c>
      <c r="E24" s="6">
        <f>5</f>
        <v>5</v>
      </c>
      <c r="F24" s="6">
        <f>5</f>
        <v>5</v>
      </c>
      <c r="G24" s="6">
        <f>6</f>
        <v>6</v>
      </c>
      <c r="H24" s="6">
        <f>5</f>
        <v>5</v>
      </c>
      <c r="I24" s="6">
        <f>5</f>
        <v>5</v>
      </c>
      <c r="J24" s="6">
        <f>5</f>
        <v>5</v>
      </c>
      <c r="K24" s="6">
        <f>1</f>
        <v>1</v>
      </c>
      <c r="L24" s="6">
        <f>1</f>
        <v>1</v>
      </c>
      <c r="M24" s="6">
        <f>4</f>
        <v>4</v>
      </c>
      <c r="N24" s="6">
        <f>4</f>
        <v>4</v>
      </c>
      <c r="O24" s="6">
        <f>2</f>
        <v>2</v>
      </c>
      <c r="P24" s="6">
        <f>2</f>
        <v>2</v>
      </c>
      <c r="Q24" s="6">
        <f>1</f>
        <v>1</v>
      </c>
      <c r="R24" s="6">
        <f>0</f>
        <v>0</v>
      </c>
      <c r="S24" s="10">
        <f t="shared" si="0"/>
        <v>29</v>
      </c>
      <c r="T24" s="10">
        <f t="shared" si="1"/>
        <v>26.8</v>
      </c>
    </row>
    <row r="25" spans="1:20" ht="15">
      <c r="A25" s="4" t="s">
        <v>49</v>
      </c>
      <c r="B25" s="5" t="s">
        <v>50</v>
      </c>
      <c r="C25" s="6">
        <f>5</f>
        <v>5</v>
      </c>
      <c r="D25" s="6">
        <f>5</f>
        <v>5</v>
      </c>
      <c r="E25" s="6">
        <f>0</f>
        <v>0</v>
      </c>
      <c r="F25" s="6">
        <f>0</f>
        <v>0</v>
      </c>
      <c r="G25" s="6">
        <f>6</f>
        <v>6</v>
      </c>
      <c r="H25" s="6">
        <f>5</f>
        <v>5</v>
      </c>
      <c r="I25" s="6">
        <f>5</f>
        <v>5</v>
      </c>
      <c r="J25" s="6">
        <f>4.5</f>
        <v>4.5</v>
      </c>
      <c r="K25" s="6">
        <f>1</f>
        <v>1</v>
      </c>
      <c r="L25" s="6">
        <f>0</f>
        <v>0</v>
      </c>
      <c r="M25" s="6">
        <f>4</f>
        <v>4</v>
      </c>
      <c r="N25" s="6">
        <f>3</f>
        <v>3</v>
      </c>
      <c r="O25" s="6">
        <f>2</f>
        <v>2</v>
      </c>
      <c r="P25" s="6">
        <f>2</f>
        <v>2</v>
      </c>
      <c r="Q25" s="6">
        <f>1</f>
        <v>1</v>
      </c>
      <c r="R25" s="6">
        <f>1</f>
        <v>1</v>
      </c>
      <c r="S25" s="10">
        <f t="shared" si="0"/>
        <v>24</v>
      </c>
      <c r="T25" s="10">
        <f t="shared" si="1"/>
        <v>20.5</v>
      </c>
    </row>
    <row r="26" spans="1:20" ht="15">
      <c r="A26" s="4" t="s">
        <v>51</v>
      </c>
      <c r="B26" s="5" t="s">
        <v>52</v>
      </c>
      <c r="C26" s="6">
        <f>5</f>
        <v>5</v>
      </c>
      <c r="D26" s="6">
        <f>5</f>
        <v>5</v>
      </c>
      <c r="E26" s="6">
        <f>5</f>
        <v>5</v>
      </c>
      <c r="F26" s="6">
        <f>5</f>
        <v>5</v>
      </c>
      <c r="G26" s="6">
        <f>6</f>
        <v>6</v>
      </c>
      <c r="H26" s="6">
        <f>5</f>
        <v>5</v>
      </c>
      <c r="I26" s="6">
        <f>5</f>
        <v>5</v>
      </c>
      <c r="J26" s="6">
        <f>5</f>
        <v>5</v>
      </c>
      <c r="K26" s="6">
        <f>1</f>
        <v>1</v>
      </c>
      <c r="L26" s="6">
        <f>0</f>
        <v>0</v>
      </c>
      <c r="M26" s="6">
        <f>4</f>
        <v>4</v>
      </c>
      <c r="N26" s="6">
        <f>3.5</f>
        <v>3.5</v>
      </c>
      <c r="O26" s="6">
        <f>2</f>
        <v>2</v>
      </c>
      <c r="P26" s="6">
        <f>2</f>
        <v>2</v>
      </c>
      <c r="Q26" s="6">
        <f>1</f>
        <v>1</v>
      </c>
      <c r="R26" s="6">
        <f>1</f>
        <v>1</v>
      </c>
      <c r="S26" s="10">
        <f t="shared" si="0"/>
        <v>29</v>
      </c>
      <c r="T26" s="10">
        <f t="shared" si="1"/>
        <v>26.5</v>
      </c>
    </row>
  </sheetData>
  <sheetProtection/>
  <mergeCells count="20">
    <mergeCell ref="A3:A4"/>
    <mergeCell ref="C3:D3"/>
    <mergeCell ref="G4:H4"/>
    <mergeCell ref="M3:N3"/>
    <mergeCell ref="O3:P3"/>
    <mergeCell ref="Q3:R3"/>
    <mergeCell ref="E3:F3"/>
    <mergeCell ref="G3:H3"/>
    <mergeCell ref="I3:J3"/>
    <mergeCell ref="K3:L3"/>
    <mergeCell ref="S4:T4"/>
    <mergeCell ref="A1:T1"/>
    <mergeCell ref="Q4:R4"/>
    <mergeCell ref="I4:J4"/>
    <mergeCell ref="K4:L4"/>
    <mergeCell ref="M4:N4"/>
    <mergeCell ref="O4:P4"/>
    <mergeCell ref="S3:T3"/>
    <mergeCell ref="C4:D4"/>
    <mergeCell ref="E4:F4"/>
  </mergeCells>
  <printOptions/>
  <pageMargins left="0.4" right="0.45" top="0.4" bottom="0.4" header="0.3" footer="0.3"/>
  <pageSetup orientation="landscape" paperSize="9" r:id="rId1"/>
  <headerFooter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S3" sqref="S3:T3"/>
    </sheetView>
  </sheetViews>
  <sheetFormatPr defaultColWidth="9.140625" defaultRowHeight="15"/>
  <cols>
    <col min="1" max="1" width="3.8515625" style="0" customWidth="1"/>
    <col min="2" max="2" width="16.140625" style="0" customWidth="1"/>
    <col min="3" max="19" width="5.7109375" style="0" customWidth="1"/>
    <col min="20" max="20" width="6.421875" style="0" customWidth="1"/>
    <col min="21" max="21" width="6.7109375" style="0" customWidth="1"/>
    <col min="22" max="22" width="6.57421875" style="0" customWidth="1"/>
  </cols>
  <sheetData>
    <row r="1" spans="1:22" ht="31.5" customHeight="1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3" spans="1:22" ht="177.75" customHeight="1">
      <c r="A3" s="31" t="s">
        <v>70</v>
      </c>
      <c r="B3" s="17" t="s">
        <v>0</v>
      </c>
      <c r="C3" s="31" t="s">
        <v>57</v>
      </c>
      <c r="D3" s="32"/>
      <c r="E3" s="31" t="s">
        <v>58</v>
      </c>
      <c r="F3" s="32"/>
      <c r="G3" s="31" t="s">
        <v>59</v>
      </c>
      <c r="H3" s="32"/>
      <c r="I3" s="31" t="s">
        <v>3</v>
      </c>
      <c r="J3" s="32"/>
      <c r="K3" s="31" t="s">
        <v>4</v>
      </c>
      <c r="L3" s="32"/>
      <c r="M3" s="31" t="s">
        <v>5</v>
      </c>
      <c r="N3" s="32"/>
      <c r="O3" s="31" t="s">
        <v>60</v>
      </c>
      <c r="P3" s="32"/>
      <c r="Q3" s="31" t="s">
        <v>7</v>
      </c>
      <c r="R3" s="32"/>
      <c r="S3" s="31" t="s">
        <v>8</v>
      </c>
      <c r="T3" s="32"/>
      <c r="U3" s="31" t="s">
        <v>54</v>
      </c>
      <c r="V3" s="32"/>
    </row>
    <row r="4" spans="1:22" ht="15">
      <c r="A4" s="32"/>
      <c r="B4" s="18" t="s">
        <v>53</v>
      </c>
      <c r="C4" s="31" t="s">
        <v>9</v>
      </c>
      <c r="D4" s="32"/>
      <c r="E4" s="31" t="s">
        <v>12</v>
      </c>
      <c r="F4" s="32"/>
      <c r="G4" s="31" t="s">
        <v>11</v>
      </c>
      <c r="H4" s="32"/>
      <c r="I4" s="31" t="s">
        <v>10</v>
      </c>
      <c r="J4" s="32"/>
      <c r="K4" s="31" t="s">
        <v>9</v>
      </c>
      <c r="L4" s="32"/>
      <c r="M4" s="31" t="s">
        <v>12</v>
      </c>
      <c r="N4" s="32"/>
      <c r="O4" s="31" t="s">
        <v>12</v>
      </c>
      <c r="P4" s="32"/>
      <c r="Q4" s="31" t="s">
        <v>13</v>
      </c>
      <c r="R4" s="32"/>
      <c r="S4" s="31" t="s">
        <v>13</v>
      </c>
      <c r="T4" s="32"/>
      <c r="U4" s="31">
        <f>C4+E4+G4+I4+K4+M4+O4+Q4+S4</f>
        <v>35</v>
      </c>
      <c r="V4" s="32"/>
    </row>
    <row r="5" spans="1:22" ht="24">
      <c r="A5" s="12"/>
      <c r="B5" s="9" t="s">
        <v>55</v>
      </c>
      <c r="C5" s="11" t="s">
        <v>15</v>
      </c>
      <c r="D5" s="11" t="s">
        <v>16</v>
      </c>
      <c r="E5" s="11" t="s">
        <v>15</v>
      </c>
      <c r="F5" s="11" t="s">
        <v>16</v>
      </c>
      <c r="G5" s="11" t="s">
        <v>15</v>
      </c>
      <c r="H5" s="11" t="s">
        <v>16</v>
      </c>
      <c r="I5" s="11" t="s">
        <v>15</v>
      </c>
      <c r="J5" s="11" t="s">
        <v>16</v>
      </c>
      <c r="K5" s="11" t="s">
        <v>15</v>
      </c>
      <c r="L5" s="11" t="s">
        <v>16</v>
      </c>
      <c r="M5" s="11" t="s">
        <v>15</v>
      </c>
      <c r="N5" s="11" t="s">
        <v>16</v>
      </c>
      <c r="O5" s="11" t="s">
        <v>15</v>
      </c>
      <c r="P5" s="11" t="s">
        <v>16</v>
      </c>
      <c r="Q5" s="11" t="s">
        <v>15</v>
      </c>
      <c r="R5" s="11" t="s">
        <v>16</v>
      </c>
      <c r="S5" s="11" t="s">
        <v>15</v>
      </c>
      <c r="T5" s="11" t="s">
        <v>16</v>
      </c>
      <c r="U5" s="11" t="s">
        <v>15</v>
      </c>
      <c r="V5" s="11" t="s">
        <v>16</v>
      </c>
    </row>
    <row r="6" spans="1:22" ht="15">
      <c r="A6" s="13" t="s">
        <v>17</v>
      </c>
      <c r="B6" s="14" t="s">
        <v>61</v>
      </c>
      <c r="C6" s="15">
        <f>3</f>
        <v>3</v>
      </c>
      <c r="D6" s="15">
        <f>2.45</f>
        <v>2.45</v>
      </c>
      <c r="E6" s="15">
        <f>0.79</f>
        <v>0.79</v>
      </c>
      <c r="F6" s="15">
        <f>0</f>
        <v>0</v>
      </c>
      <c r="G6" s="15">
        <f>3</f>
        <v>3</v>
      </c>
      <c r="H6" s="15">
        <f>1</f>
        <v>1</v>
      </c>
      <c r="I6" s="15">
        <f>6</f>
        <v>6</v>
      </c>
      <c r="J6" s="15">
        <f>5</f>
        <v>5</v>
      </c>
      <c r="K6" s="15">
        <f>5</f>
        <v>5</v>
      </c>
      <c r="L6" s="15">
        <f>5</f>
        <v>5</v>
      </c>
      <c r="M6" s="15">
        <f>1</f>
        <v>1</v>
      </c>
      <c r="N6" s="15">
        <f>0.5</f>
        <v>0.5</v>
      </c>
      <c r="O6" s="15">
        <f>4</f>
        <v>4</v>
      </c>
      <c r="P6" s="15">
        <f>4</f>
        <v>4</v>
      </c>
      <c r="Q6" s="15">
        <f>2</f>
        <v>2</v>
      </c>
      <c r="R6" s="15">
        <f>2</f>
        <v>2</v>
      </c>
      <c r="S6" s="15">
        <f>1</f>
        <v>1</v>
      </c>
      <c r="T6" s="15">
        <f>1</f>
        <v>1</v>
      </c>
      <c r="U6" s="16">
        <f>C6+E6+G6+I6+K6+M6+O6+Q6+S6</f>
        <v>25.79</v>
      </c>
      <c r="V6" s="16">
        <f>D6+F6+H6+J6+L6+N6+P6+R6+T6</f>
        <v>20.95</v>
      </c>
    </row>
    <row r="7" spans="1:22" ht="30">
      <c r="A7" s="13" t="s">
        <v>13</v>
      </c>
      <c r="B7" s="14" t="s">
        <v>62</v>
      </c>
      <c r="C7" s="15">
        <f>5</f>
        <v>5</v>
      </c>
      <c r="D7" s="15">
        <f>3</f>
        <v>3</v>
      </c>
      <c r="E7" s="15">
        <f>2</f>
        <v>2</v>
      </c>
      <c r="F7" s="15">
        <f>1.91</f>
        <v>1.91</v>
      </c>
      <c r="G7" s="15">
        <f>3</f>
        <v>3</v>
      </c>
      <c r="H7" s="15">
        <f>2</f>
        <v>2</v>
      </c>
      <c r="I7" s="15">
        <f>6</f>
        <v>6</v>
      </c>
      <c r="J7" s="15">
        <f>5</f>
        <v>5</v>
      </c>
      <c r="K7" s="15">
        <f>5</f>
        <v>5</v>
      </c>
      <c r="L7" s="15">
        <f>4.75</f>
        <v>4.75</v>
      </c>
      <c r="M7" s="15">
        <f>1</f>
        <v>1</v>
      </c>
      <c r="N7" s="15">
        <f>1</f>
        <v>1</v>
      </c>
      <c r="O7" s="15">
        <f>4</f>
        <v>4</v>
      </c>
      <c r="P7" s="15">
        <f>4</f>
        <v>4</v>
      </c>
      <c r="Q7" s="15">
        <f>2</f>
        <v>2</v>
      </c>
      <c r="R7" s="15">
        <f>2</f>
        <v>2</v>
      </c>
      <c r="S7" s="15">
        <f>1</f>
        <v>1</v>
      </c>
      <c r="T7" s="15">
        <f>1</f>
        <v>1</v>
      </c>
      <c r="U7" s="16">
        <f aca="true" t="shared" si="0" ref="U7:U14">C7+E7+G7+I7+K7+M7+O7+Q7+S7</f>
        <v>29</v>
      </c>
      <c r="V7" s="16">
        <f aca="true" t="shared" si="1" ref="V7:V14">D7+F7+H7+J7+L7+N7+P7+R7+T7</f>
        <v>24.66</v>
      </c>
    </row>
    <row r="8" spans="1:22" ht="30">
      <c r="A8" s="13" t="s">
        <v>11</v>
      </c>
      <c r="B8" s="14" t="s">
        <v>63</v>
      </c>
      <c r="C8" s="15">
        <f>3</f>
        <v>3</v>
      </c>
      <c r="D8" s="15">
        <f>3</f>
        <v>3</v>
      </c>
      <c r="E8" s="15">
        <f>1</f>
        <v>1</v>
      </c>
      <c r="F8" s="15">
        <f>0</f>
        <v>0</v>
      </c>
      <c r="G8" s="15">
        <f>2</f>
        <v>2</v>
      </c>
      <c r="H8" s="15">
        <f>1</f>
        <v>1</v>
      </c>
      <c r="I8" s="15">
        <f>6</f>
        <v>6</v>
      </c>
      <c r="J8" s="15">
        <f>5</f>
        <v>5</v>
      </c>
      <c r="K8" s="15">
        <f>5</f>
        <v>5</v>
      </c>
      <c r="L8" s="15">
        <f>5</f>
        <v>5</v>
      </c>
      <c r="M8" s="15">
        <f>1</f>
        <v>1</v>
      </c>
      <c r="N8" s="15">
        <f>1</f>
        <v>1</v>
      </c>
      <c r="O8" s="15">
        <f>4</f>
        <v>4</v>
      </c>
      <c r="P8" s="15">
        <f>3.75</f>
        <v>3.75</v>
      </c>
      <c r="Q8" s="15">
        <f>2</f>
        <v>2</v>
      </c>
      <c r="R8" s="15">
        <f>2</f>
        <v>2</v>
      </c>
      <c r="S8" s="15">
        <f>1</f>
        <v>1</v>
      </c>
      <c r="T8" s="15">
        <f>1</f>
        <v>1</v>
      </c>
      <c r="U8" s="16">
        <f t="shared" si="0"/>
        <v>25</v>
      </c>
      <c r="V8" s="16">
        <f t="shared" si="1"/>
        <v>21.75</v>
      </c>
    </row>
    <row r="9" spans="1:22" ht="15">
      <c r="A9" s="13" t="s">
        <v>12</v>
      </c>
      <c r="B9" s="14" t="s">
        <v>64</v>
      </c>
      <c r="C9" s="15">
        <f>0.86</f>
        <v>0.86</v>
      </c>
      <c r="D9" s="15">
        <f>1</f>
        <v>1</v>
      </c>
      <c r="E9" s="15">
        <f>1</f>
        <v>1</v>
      </c>
      <c r="F9" s="15">
        <f>0</f>
        <v>0</v>
      </c>
      <c r="G9" s="15">
        <f>2</f>
        <v>2</v>
      </c>
      <c r="H9" s="15">
        <f>1</f>
        <v>1</v>
      </c>
      <c r="I9" s="15">
        <f>6</f>
        <v>6</v>
      </c>
      <c r="J9" s="15">
        <f>5</f>
        <v>5</v>
      </c>
      <c r="K9" s="15">
        <f>5</f>
        <v>5</v>
      </c>
      <c r="L9" s="15">
        <f>5</f>
        <v>5</v>
      </c>
      <c r="M9" s="15">
        <f>1</f>
        <v>1</v>
      </c>
      <c r="N9" s="15">
        <f>0.75</f>
        <v>0.75</v>
      </c>
      <c r="O9" s="15">
        <f>4</f>
        <v>4</v>
      </c>
      <c r="P9" s="15">
        <f>3.75</f>
        <v>3.75</v>
      </c>
      <c r="Q9" s="15">
        <f>2</f>
        <v>2</v>
      </c>
      <c r="R9" s="15">
        <f>2</f>
        <v>2</v>
      </c>
      <c r="S9" s="15">
        <f>1</f>
        <v>1</v>
      </c>
      <c r="T9" s="15">
        <f>1</f>
        <v>1</v>
      </c>
      <c r="U9" s="16">
        <f t="shared" si="0"/>
        <v>22.86</v>
      </c>
      <c r="V9" s="16">
        <f t="shared" si="1"/>
        <v>19.5</v>
      </c>
    </row>
    <row r="10" spans="1:22" ht="15">
      <c r="A10" s="13" t="s">
        <v>9</v>
      </c>
      <c r="B10" s="14" t="s">
        <v>65</v>
      </c>
      <c r="C10" s="15">
        <f>3</f>
        <v>3</v>
      </c>
      <c r="D10" s="15">
        <f>3</f>
        <v>3</v>
      </c>
      <c r="E10" s="15">
        <f>2</f>
        <v>2</v>
      </c>
      <c r="F10" s="15">
        <f>0.78</f>
        <v>0.78</v>
      </c>
      <c r="G10" s="15">
        <f>3</f>
        <v>3</v>
      </c>
      <c r="H10" s="15">
        <f>1</f>
        <v>1</v>
      </c>
      <c r="I10" s="15">
        <f>6</f>
        <v>6</v>
      </c>
      <c r="J10" s="15">
        <f>5</f>
        <v>5</v>
      </c>
      <c r="K10" s="15">
        <f>5</f>
        <v>5</v>
      </c>
      <c r="L10" s="15">
        <f>4.75</f>
        <v>4.75</v>
      </c>
      <c r="M10" s="15">
        <f>1</f>
        <v>1</v>
      </c>
      <c r="N10" s="15">
        <f>0.75</f>
        <v>0.75</v>
      </c>
      <c r="O10" s="15">
        <f>4</f>
        <v>4</v>
      </c>
      <c r="P10" s="15">
        <f>3.75</f>
        <v>3.75</v>
      </c>
      <c r="Q10" s="15">
        <f>2</f>
        <v>2</v>
      </c>
      <c r="R10" s="15">
        <f>2</f>
        <v>2</v>
      </c>
      <c r="S10" s="15">
        <f>1</f>
        <v>1</v>
      </c>
      <c r="T10" s="15">
        <f>1</f>
        <v>1</v>
      </c>
      <c r="U10" s="16">
        <f t="shared" si="0"/>
        <v>27</v>
      </c>
      <c r="V10" s="16">
        <f t="shared" si="1"/>
        <v>22.03</v>
      </c>
    </row>
    <row r="11" spans="1:22" ht="30">
      <c r="A11" s="13" t="s">
        <v>10</v>
      </c>
      <c r="B11" s="14" t="s">
        <v>66</v>
      </c>
      <c r="C11" s="15">
        <f>5</f>
        <v>5</v>
      </c>
      <c r="D11" s="15">
        <f>5</f>
        <v>5</v>
      </c>
      <c r="E11" s="15">
        <f>1.86</f>
        <v>1.86</v>
      </c>
      <c r="F11" s="15">
        <f>1.63</f>
        <v>1.63</v>
      </c>
      <c r="G11" s="15">
        <f>3</f>
        <v>3</v>
      </c>
      <c r="H11" s="15">
        <f>2</f>
        <v>2</v>
      </c>
      <c r="I11" s="15">
        <f>6</f>
        <v>6</v>
      </c>
      <c r="J11" s="15">
        <f>5</f>
        <v>5</v>
      </c>
      <c r="K11" s="15">
        <f>5</f>
        <v>5</v>
      </c>
      <c r="L11" s="15">
        <f>4.5</f>
        <v>4.5</v>
      </c>
      <c r="M11" s="15">
        <f>1</f>
        <v>1</v>
      </c>
      <c r="N11" s="15">
        <f>1</f>
        <v>1</v>
      </c>
      <c r="O11" s="15">
        <f>4</f>
        <v>4</v>
      </c>
      <c r="P11" s="15">
        <f>3.25</f>
        <v>3.25</v>
      </c>
      <c r="Q11" s="15">
        <f>2</f>
        <v>2</v>
      </c>
      <c r="R11" s="15">
        <f>2</f>
        <v>2</v>
      </c>
      <c r="S11" s="15">
        <f>1</f>
        <v>1</v>
      </c>
      <c r="T11" s="15">
        <f>1</f>
        <v>1</v>
      </c>
      <c r="U11" s="16">
        <f t="shared" si="0"/>
        <v>28.86</v>
      </c>
      <c r="V11" s="16">
        <f t="shared" si="1"/>
        <v>25.38</v>
      </c>
    </row>
    <row r="12" spans="1:22" ht="15">
      <c r="A12" s="13" t="s">
        <v>24</v>
      </c>
      <c r="B12" s="14" t="s">
        <v>67</v>
      </c>
      <c r="C12" s="15">
        <f>5</f>
        <v>5</v>
      </c>
      <c r="D12" s="15">
        <f>5</f>
        <v>5</v>
      </c>
      <c r="E12" s="15">
        <f>1.724</f>
        <v>1.724</v>
      </c>
      <c r="F12" s="15">
        <f>0</f>
        <v>0</v>
      </c>
      <c r="G12" s="15">
        <f>3</f>
        <v>3</v>
      </c>
      <c r="H12" s="15">
        <f>2</f>
        <v>2</v>
      </c>
      <c r="I12" s="15">
        <f>6</f>
        <v>6</v>
      </c>
      <c r="J12" s="15">
        <f>5</f>
        <v>5</v>
      </c>
      <c r="K12" s="15">
        <f>5</f>
        <v>5</v>
      </c>
      <c r="L12" s="15">
        <f>5</f>
        <v>5</v>
      </c>
      <c r="M12" s="15">
        <f>1</f>
        <v>1</v>
      </c>
      <c r="N12" s="15">
        <f>1</f>
        <v>1</v>
      </c>
      <c r="O12" s="15">
        <f>4</f>
        <v>4</v>
      </c>
      <c r="P12" s="15">
        <f>3.75</f>
        <v>3.75</v>
      </c>
      <c r="Q12" s="15">
        <f>2</f>
        <v>2</v>
      </c>
      <c r="R12" s="15">
        <f>2</f>
        <v>2</v>
      </c>
      <c r="S12" s="15">
        <f>1</f>
        <v>1</v>
      </c>
      <c r="T12" s="15">
        <f>1</f>
        <v>1</v>
      </c>
      <c r="U12" s="16">
        <f t="shared" si="0"/>
        <v>28.724</v>
      </c>
      <c r="V12" s="16">
        <f t="shared" si="1"/>
        <v>24.75</v>
      </c>
    </row>
    <row r="13" spans="1:22" ht="30">
      <c r="A13" s="13" t="s">
        <v>26</v>
      </c>
      <c r="B13" s="14" t="s">
        <v>68</v>
      </c>
      <c r="C13" s="15">
        <f>5</f>
        <v>5</v>
      </c>
      <c r="D13" s="15">
        <f>5</f>
        <v>5</v>
      </c>
      <c r="E13" s="15">
        <f>2</f>
        <v>2</v>
      </c>
      <c r="F13" s="15">
        <f>0</f>
        <v>0</v>
      </c>
      <c r="G13" s="15">
        <f>3</f>
        <v>3</v>
      </c>
      <c r="H13" s="15">
        <f>2</f>
        <v>2</v>
      </c>
      <c r="I13" s="15">
        <f>6</f>
        <v>6</v>
      </c>
      <c r="J13" s="15">
        <f>5</f>
        <v>5</v>
      </c>
      <c r="K13" s="15">
        <f>5</f>
        <v>5</v>
      </c>
      <c r="L13" s="15">
        <f>5</f>
        <v>5</v>
      </c>
      <c r="M13" s="15">
        <f>1</f>
        <v>1</v>
      </c>
      <c r="N13" s="15">
        <f>0.75</f>
        <v>0.75</v>
      </c>
      <c r="O13" s="15">
        <f>4</f>
        <v>4</v>
      </c>
      <c r="P13" s="15">
        <f>3.75</f>
        <v>3.75</v>
      </c>
      <c r="Q13" s="15">
        <f>2</f>
        <v>2</v>
      </c>
      <c r="R13" s="15">
        <f>2</f>
        <v>2</v>
      </c>
      <c r="S13" s="15">
        <f>1</f>
        <v>1</v>
      </c>
      <c r="T13" s="15">
        <f>1</f>
        <v>1</v>
      </c>
      <c r="U13" s="16">
        <f t="shared" si="0"/>
        <v>29</v>
      </c>
      <c r="V13" s="16">
        <f t="shared" si="1"/>
        <v>24.5</v>
      </c>
    </row>
    <row r="14" spans="1:22" ht="30">
      <c r="A14" s="13" t="s">
        <v>28</v>
      </c>
      <c r="B14" s="14" t="s">
        <v>69</v>
      </c>
      <c r="C14" s="15">
        <f>1.82</f>
        <v>1.82</v>
      </c>
      <c r="D14" s="15">
        <f>1</f>
        <v>1</v>
      </c>
      <c r="E14" s="15">
        <f>0</f>
        <v>0</v>
      </c>
      <c r="F14" s="15">
        <f>0</f>
        <v>0</v>
      </c>
      <c r="G14" s="15">
        <f>2</f>
        <v>2</v>
      </c>
      <c r="H14" s="15">
        <f>2</f>
        <v>2</v>
      </c>
      <c r="I14" s="15">
        <f>6</f>
        <v>6</v>
      </c>
      <c r="J14" s="15">
        <f>5</f>
        <v>5</v>
      </c>
      <c r="K14" s="15">
        <f>5</f>
        <v>5</v>
      </c>
      <c r="L14" s="15">
        <f>5</f>
        <v>5</v>
      </c>
      <c r="M14" s="15">
        <f>1</f>
        <v>1</v>
      </c>
      <c r="N14" s="15">
        <f>1</f>
        <v>1</v>
      </c>
      <c r="O14" s="15">
        <f>4</f>
        <v>4</v>
      </c>
      <c r="P14" s="15">
        <f>4</f>
        <v>4</v>
      </c>
      <c r="Q14" s="15">
        <f>2</f>
        <v>2</v>
      </c>
      <c r="R14" s="15">
        <f>2</f>
        <v>2</v>
      </c>
      <c r="S14" s="15">
        <f>1</f>
        <v>1</v>
      </c>
      <c r="T14" s="15">
        <f>1</f>
        <v>1</v>
      </c>
      <c r="U14" s="16">
        <f t="shared" si="0"/>
        <v>22.82</v>
      </c>
      <c r="V14" s="16">
        <f t="shared" si="1"/>
        <v>21</v>
      </c>
    </row>
  </sheetData>
  <sheetProtection/>
  <mergeCells count="22">
    <mergeCell ref="G4:H4"/>
    <mergeCell ref="I4:J4"/>
    <mergeCell ref="Q3:R3"/>
    <mergeCell ref="S3:T3"/>
    <mergeCell ref="U3:V3"/>
    <mergeCell ref="A3:A4"/>
    <mergeCell ref="C3:D3"/>
    <mergeCell ref="E3:F3"/>
    <mergeCell ref="G3:H3"/>
    <mergeCell ref="I3:J3"/>
    <mergeCell ref="C4:D4"/>
    <mergeCell ref="E4:F4"/>
    <mergeCell ref="A1:V1"/>
    <mergeCell ref="K4:L4"/>
    <mergeCell ref="M4:N4"/>
    <mergeCell ref="O4:P4"/>
    <mergeCell ref="Q4:R4"/>
    <mergeCell ref="S4:T4"/>
    <mergeCell ref="U4:V4"/>
    <mergeCell ref="K3:L3"/>
    <mergeCell ref="M3:N3"/>
    <mergeCell ref="O3:P3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Y3" sqref="Y3:Z3"/>
    </sheetView>
  </sheetViews>
  <sheetFormatPr defaultColWidth="9.140625" defaultRowHeight="15"/>
  <cols>
    <col min="1" max="1" width="4.421875" style="0" customWidth="1"/>
    <col min="2" max="2" width="15.140625" style="0" customWidth="1"/>
    <col min="3" max="26" width="5.00390625" style="0" customWidth="1"/>
  </cols>
  <sheetData>
    <row r="1" spans="1:26" ht="32.25" customHeight="1">
      <c r="A1" s="29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6" customHeight="1"/>
    <row r="3" spans="1:26" ht="198" customHeight="1">
      <c r="A3" s="33" t="s">
        <v>70</v>
      </c>
      <c r="B3" s="21" t="s">
        <v>0</v>
      </c>
      <c r="C3" s="35" t="s">
        <v>71</v>
      </c>
      <c r="D3" s="36"/>
      <c r="E3" s="35" t="s">
        <v>72</v>
      </c>
      <c r="F3" s="36"/>
      <c r="G3" s="35" t="s">
        <v>73</v>
      </c>
      <c r="H3" s="36"/>
      <c r="I3" s="35" t="s">
        <v>74</v>
      </c>
      <c r="J3" s="36"/>
      <c r="K3" s="35" t="s">
        <v>75</v>
      </c>
      <c r="L3" s="36"/>
      <c r="M3" s="35" t="s">
        <v>76</v>
      </c>
      <c r="N3" s="36"/>
      <c r="O3" s="35" t="s">
        <v>4</v>
      </c>
      <c r="P3" s="36"/>
      <c r="Q3" s="35" t="s">
        <v>77</v>
      </c>
      <c r="R3" s="36"/>
      <c r="S3" s="35" t="s">
        <v>60</v>
      </c>
      <c r="T3" s="36"/>
      <c r="U3" s="35" t="s">
        <v>7</v>
      </c>
      <c r="V3" s="36"/>
      <c r="W3" s="35" t="s">
        <v>8</v>
      </c>
      <c r="X3" s="36"/>
      <c r="Y3" s="31" t="s">
        <v>54</v>
      </c>
      <c r="Z3" s="32"/>
    </row>
    <row r="4" spans="1:26" ht="15">
      <c r="A4" s="34"/>
      <c r="B4" s="18" t="s">
        <v>53</v>
      </c>
      <c r="C4" s="33" t="s">
        <v>9</v>
      </c>
      <c r="D4" s="34"/>
      <c r="E4" s="33" t="s">
        <v>10</v>
      </c>
      <c r="F4" s="34"/>
      <c r="G4" s="33" t="s">
        <v>9</v>
      </c>
      <c r="H4" s="34"/>
      <c r="I4" s="33" t="s">
        <v>11</v>
      </c>
      <c r="J4" s="34"/>
      <c r="K4" s="33" t="s">
        <v>11</v>
      </c>
      <c r="L4" s="34"/>
      <c r="M4" s="33" t="s">
        <v>11</v>
      </c>
      <c r="N4" s="34"/>
      <c r="O4" s="33" t="s">
        <v>9</v>
      </c>
      <c r="P4" s="34"/>
      <c r="Q4" s="33" t="s">
        <v>26</v>
      </c>
      <c r="R4" s="34"/>
      <c r="S4" s="33" t="s">
        <v>24</v>
      </c>
      <c r="T4" s="34"/>
      <c r="U4" s="33" t="s">
        <v>12</v>
      </c>
      <c r="V4" s="34"/>
      <c r="W4" s="33" t="s">
        <v>12</v>
      </c>
      <c r="X4" s="34"/>
      <c r="Y4" s="33">
        <f>C4+E4+G4+I4+K4+M4+O4+Q4+S4+U4+W4</f>
        <v>53</v>
      </c>
      <c r="Z4" s="34"/>
    </row>
    <row r="5" spans="1:26" ht="53.25" customHeight="1">
      <c r="A5" s="12"/>
      <c r="B5" s="9" t="s">
        <v>55</v>
      </c>
      <c r="C5" s="11" t="s">
        <v>15</v>
      </c>
      <c r="D5" s="11" t="s">
        <v>16</v>
      </c>
      <c r="E5" s="11" t="s">
        <v>15</v>
      </c>
      <c r="F5" s="11" t="s">
        <v>16</v>
      </c>
      <c r="G5" s="11" t="s">
        <v>15</v>
      </c>
      <c r="H5" s="11" t="s">
        <v>16</v>
      </c>
      <c r="I5" s="11" t="s">
        <v>15</v>
      </c>
      <c r="J5" s="11" t="s">
        <v>16</v>
      </c>
      <c r="K5" s="11" t="s">
        <v>15</v>
      </c>
      <c r="L5" s="11" t="s">
        <v>16</v>
      </c>
      <c r="M5" s="11" t="s">
        <v>15</v>
      </c>
      <c r="N5" s="11" t="s">
        <v>16</v>
      </c>
      <c r="O5" s="11" t="s">
        <v>15</v>
      </c>
      <c r="P5" s="11" t="s">
        <v>16</v>
      </c>
      <c r="Q5" s="11" t="s">
        <v>15</v>
      </c>
      <c r="R5" s="11" t="s">
        <v>16</v>
      </c>
      <c r="S5" s="11" t="s">
        <v>15</v>
      </c>
      <c r="T5" s="11" t="s">
        <v>16</v>
      </c>
      <c r="U5" s="11" t="s">
        <v>15</v>
      </c>
      <c r="V5" s="11" t="s">
        <v>16</v>
      </c>
      <c r="W5" s="11" t="s">
        <v>15</v>
      </c>
      <c r="X5" s="11" t="s">
        <v>16</v>
      </c>
      <c r="Y5" s="11" t="s">
        <v>15</v>
      </c>
      <c r="Z5" s="11" t="s">
        <v>16</v>
      </c>
    </row>
    <row r="6" spans="1:26" ht="60">
      <c r="A6" s="13" t="s">
        <v>17</v>
      </c>
      <c r="B6" s="20" t="s">
        <v>78</v>
      </c>
      <c r="C6" s="19">
        <f>5</f>
        <v>5</v>
      </c>
      <c r="D6" s="19">
        <f>5</f>
        <v>5</v>
      </c>
      <c r="E6" s="19">
        <f>6</f>
        <v>6</v>
      </c>
      <c r="F6" s="19">
        <f>0</f>
        <v>0</v>
      </c>
      <c r="G6" s="19">
        <f>5</f>
        <v>5</v>
      </c>
      <c r="H6" s="19"/>
      <c r="I6" s="19">
        <f>3</f>
        <v>3</v>
      </c>
      <c r="J6" s="19">
        <f>3</f>
        <v>3</v>
      </c>
      <c r="K6" s="19">
        <f>3</f>
        <v>3</v>
      </c>
      <c r="L6" s="19">
        <f aca="true" t="shared" si="0" ref="L6:L11">1.5</f>
        <v>1.5</v>
      </c>
      <c r="M6" s="19">
        <f>3</f>
        <v>3</v>
      </c>
      <c r="N6" s="19">
        <f>3</f>
        <v>3</v>
      </c>
      <c r="O6" s="19">
        <f>4</f>
        <v>4</v>
      </c>
      <c r="P6" s="19">
        <f>4</f>
        <v>4</v>
      </c>
      <c r="Q6" s="19">
        <f>2</f>
        <v>2</v>
      </c>
      <c r="R6" s="19">
        <f>1.75</f>
        <v>1.75</v>
      </c>
      <c r="S6" s="19">
        <f>7</f>
        <v>7</v>
      </c>
      <c r="T6" s="19">
        <f>5</f>
        <v>5</v>
      </c>
      <c r="U6" s="19">
        <f>4</f>
        <v>4</v>
      </c>
      <c r="V6" s="19">
        <f>4</f>
        <v>4</v>
      </c>
      <c r="W6" s="19">
        <f>2</f>
        <v>2</v>
      </c>
      <c r="X6" s="19">
        <f>2</f>
        <v>2</v>
      </c>
      <c r="Y6" s="19">
        <f>C6+E6+G6+I6+K6+M6+O6+Q6+S6+U6+W6</f>
        <v>44</v>
      </c>
      <c r="Z6" s="19">
        <f>D6+F6+H6+J6+L6+N6+P6+R6+T6+V6+X6</f>
        <v>29.25</v>
      </c>
    </row>
    <row r="7" spans="1:26" ht="75">
      <c r="A7" s="13" t="s">
        <v>13</v>
      </c>
      <c r="B7" s="20" t="s">
        <v>79</v>
      </c>
      <c r="C7" s="19">
        <f>3</f>
        <v>3</v>
      </c>
      <c r="D7" s="19">
        <f>5</f>
        <v>5</v>
      </c>
      <c r="E7" s="19">
        <f>6</f>
        <v>6</v>
      </c>
      <c r="F7" s="19">
        <f>0</f>
        <v>0</v>
      </c>
      <c r="G7" s="19">
        <f>5</f>
        <v>5</v>
      </c>
      <c r="H7" s="19"/>
      <c r="I7" s="19">
        <f>3</f>
        <v>3</v>
      </c>
      <c r="J7" s="19">
        <f>2.5</f>
        <v>2.5</v>
      </c>
      <c r="K7" s="19">
        <f>3</f>
        <v>3</v>
      </c>
      <c r="L7" s="19">
        <f t="shared" si="0"/>
        <v>1.5</v>
      </c>
      <c r="M7" s="19">
        <f>3</f>
        <v>3</v>
      </c>
      <c r="N7" s="19">
        <f>3</f>
        <v>3</v>
      </c>
      <c r="O7" s="19">
        <f>4</f>
        <v>4</v>
      </c>
      <c r="P7" s="19">
        <f>3</f>
        <v>3</v>
      </c>
      <c r="Q7" s="19">
        <f>2</f>
        <v>2</v>
      </c>
      <c r="R7" s="19">
        <f>2</f>
        <v>2</v>
      </c>
      <c r="S7" s="19">
        <f>7</f>
        <v>7</v>
      </c>
      <c r="T7" s="19">
        <f>7</f>
        <v>7</v>
      </c>
      <c r="U7" s="19">
        <f>4</f>
        <v>4</v>
      </c>
      <c r="V7" s="19">
        <f>4</f>
        <v>4</v>
      </c>
      <c r="W7" s="19">
        <f>2</f>
        <v>2</v>
      </c>
      <c r="X7" s="19">
        <f>2</f>
        <v>2</v>
      </c>
      <c r="Y7" s="19">
        <f aca="true" t="shared" si="1" ref="Y7:Y19">C7+E7+G7+I7+K7+M7+O7+Q7+S7+U7+W7</f>
        <v>42</v>
      </c>
      <c r="Z7" s="19">
        <f aca="true" t="shared" si="2" ref="Z7:Z19">D7+F7+H7+J7+L7+N7+P7+R7+T7+V7+X7</f>
        <v>30</v>
      </c>
    </row>
    <row r="8" spans="1:26" ht="60">
      <c r="A8" s="13" t="s">
        <v>11</v>
      </c>
      <c r="B8" s="20" t="s">
        <v>80</v>
      </c>
      <c r="C8" s="19"/>
      <c r="D8" s="19">
        <f>0</f>
        <v>0</v>
      </c>
      <c r="E8" s="19"/>
      <c r="F8" s="19">
        <f>0</f>
        <v>0</v>
      </c>
      <c r="G8" s="19">
        <f>5</f>
        <v>5</v>
      </c>
      <c r="H8" s="19"/>
      <c r="I8" s="19">
        <f>3</f>
        <v>3</v>
      </c>
      <c r="J8" s="19">
        <f>3</f>
        <v>3</v>
      </c>
      <c r="K8" s="19">
        <f>3</f>
        <v>3</v>
      </c>
      <c r="L8" s="19">
        <f t="shared" si="0"/>
        <v>1.5</v>
      </c>
      <c r="M8" s="19">
        <f>3</f>
        <v>3</v>
      </c>
      <c r="N8" s="19">
        <f>3</f>
        <v>3</v>
      </c>
      <c r="O8" s="19">
        <f>2</f>
        <v>2</v>
      </c>
      <c r="P8" s="19">
        <f>0</f>
        <v>0</v>
      </c>
      <c r="Q8" s="19">
        <f>2</f>
        <v>2</v>
      </c>
      <c r="R8" s="19">
        <f>1.5</f>
        <v>1.5</v>
      </c>
      <c r="S8" s="19">
        <f>5</f>
        <v>5</v>
      </c>
      <c r="T8" s="19">
        <f>5</f>
        <v>5</v>
      </c>
      <c r="U8" s="19">
        <f>4</f>
        <v>4</v>
      </c>
      <c r="V8" s="19">
        <f>4</f>
        <v>4</v>
      </c>
      <c r="W8" s="19">
        <f>2</f>
        <v>2</v>
      </c>
      <c r="X8" s="19">
        <f>0</f>
        <v>0</v>
      </c>
      <c r="Y8" s="19">
        <f t="shared" si="1"/>
        <v>29</v>
      </c>
      <c r="Z8" s="19">
        <f t="shared" si="2"/>
        <v>18</v>
      </c>
    </row>
    <row r="9" spans="1:26" ht="45">
      <c r="A9" s="13" t="s">
        <v>12</v>
      </c>
      <c r="B9" s="20" t="s">
        <v>81</v>
      </c>
      <c r="C9" s="19">
        <f>5</f>
        <v>5</v>
      </c>
      <c r="D9" s="19">
        <f>5</f>
        <v>5</v>
      </c>
      <c r="E9" s="19">
        <f>6</f>
        <v>6</v>
      </c>
      <c r="F9" s="19">
        <f>6</f>
        <v>6</v>
      </c>
      <c r="G9" s="19">
        <f>0.73</f>
        <v>0.73</v>
      </c>
      <c r="H9" s="19">
        <f>0</f>
        <v>0</v>
      </c>
      <c r="I9" s="19">
        <f>3</f>
        <v>3</v>
      </c>
      <c r="J9" s="19">
        <f>3</f>
        <v>3</v>
      </c>
      <c r="K9" s="19">
        <f>3</f>
        <v>3</v>
      </c>
      <c r="L9" s="19">
        <f t="shared" si="0"/>
        <v>1.5</v>
      </c>
      <c r="M9" s="19">
        <f>3</f>
        <v>3</v>
      </c>
      <c r="N9" s="19">
        <f>3</f>
        <v>3</v>
      </c>
      <c r="O9" s="19">
        <f>4</f>
        <v>4</v>
      </c>
      <c r="P9" s="19">
        <f>4</f>
        <v>4</v>
      </c>
      <c r="Q9" s="19">
        <f>2</f>
        <v>2</v>
      </c>
      <c r="R9" s="19">
        <f>1.75</f>
        <v>1.75</v>
      </c>
      <c r="S9" s="19">
        <f>7</f>
        <v>7</v>
      </c>
      <c r="T9" s="19">
        <f>6.5</f>
        <v>6.5</v>
      </c>
      <c r="U9" s="19">
        <f>4</f>
        <v>4</v>
      </c>
      <c r="V9" s="19">
        <f>4</f>
        <v>4</v>
      </c>
      <c r="W9" s="19">
        <f>2</f>
        <v>2</v>
      </c>
      <c r="X9" s="19">
        <f>2</f>
        <v>2</v>
      </c>
      <c r="Y9" s="19">
        <f t="shared" si="1"/>
        <v>39.730000000000004</v>
      </c>
      <c r="Z9" s="19">
        <f t="shared" si="2"/>
        <v>36.75</v>
      </c>
    </row>
    <row r="10" spans="1:26" ht="45">
      <c r="A10" s="13" t="s">
        <v>9</v>
      </c>
      <c r="B10" s="20" t="s">
        <v>82</v>
      </c>
      <c r="C10" s="19">
        <f>5</f>
        <v>5</v>
      </c>
      <c r="D10" s="19">
        <f>5</f>
        <v>5</v>
      </c>
      <c r="E10" s="19">
        <f>4</f>
        <v>4</v>
      </c>
      <c r="F10" s="19">
        <f>4</f>
        <v>4</v>
      </c>
      <c r="G10" s="19">
        <f>5</f>
        <v>5</v>
      </c>
      <c r="H10" s="19"/>
      <c r="I10" s="19">
        <f>0</f>
        <v>0</v>
      </c>
      <c r="J10" s="19">
        <f>3</f>
        <v>3</v>
      </c>
      <c r="K10" s="19">
        <f>3</f>
        <v>3</v>
      </c>
      <c r="L10" s="19">
        <f t="shared" si="0"/>
        <v>1.5</v>
      </c>
      <c r="M10" s="19">
        <f>0</f>
        <v>0</v>
      </c>
      <c r="N10" s="19">
        <f>3</f>
        <v>3</v>
      </c>
      <c r="O10" s="19">
        <f>4</f>
        <v>4</v>
      </c>
      <c r="P10" s="19">
        <f>3.5</f>
        <v>3.5</v>
      </c>
      <c r="Q10" s="19">
        <f>2</f>
        <v>2</v>
      </c>
      <c r="R10" s="19">
        <f>2</f>
        <v>2</v>
      </c>
      <c r="S10" s="19">
        <f>7</f>
        <v>7</v>
      </c>
      <c r="T10" s="19">
        <f>5</f>
        <v>5</v>
      </c>
      <c r="U10" s="19">
        <f>4</f>
        <v>4</v>
      </c>
      <c r="V10" s="19">
        <f>4</f>
        <v>4</v>
      </c>
      <c r="W10" s="19">
        <f>2</f>
        <v>2</v>
      </c>
      <c r="X10" s="19">
        <f>2</f>
        <v>2</v>
      </c>
      <c r="Y10" s="19">
        <f t="shared" si="1"/>
        <v>36</v>
      </c>
      <c r="Z10" s="19">
        <f t="shared" si="2"/>
        <v>33</v>
      </c>
    </row>
    <row r="11" spans="1:26" ht="30">
      <c r="A11" s="13" t="s">
        <v>10</v>
      </c>
      <c r="B11" s="20" t="s">
        <v>83</v>
      </c>
      <c r="C11" s="19">
        <f>5</f>
        <v>5</v>
      </c>
      <c r="D11" s="19">
        <f>5</f>
        <v>5</v>
      </c>
      <c r="E11" s="19">
        <f>2</f>
        <v>2</v>
      </c>
      <c r="F11" s="19">
        <f>0</f>
        <v>0</v>
      </c>
      <c r="G11" s="19"/>
      <c r="H11" s="19"/>
      <c r="I11" s="19">
        <f>3</f>
        <v>3</v>
      </c>
      <c r="J11" s="19">
        <f>2.5</f>
        <v>2.5</v>
      </c>
      <c r="K11" s="19">
        <f>2</f>
        <v>2</v>
      </c>
      <c r="L11" s="19">
        <f t="shared" si="0"/>
        <v>1.5</v>
      </c>
      <c r="M11" s="19">
        <f>3</f>
        <v>3</v>
      </c>
      <c r="N11" s="19">
        <f>3</f>
        <v>3</v>
      </c>
      <c r="O11" s="19">
        <f>2</f>
        <v>2</v>
      </c>
      <c r="P11" s="19">
        <f>3</f>
        <v>3</v>
      </c>
      <c r="Q11" s="19">
        <f>2</f>
        <v>2</v>
      </c>
      <c r="R11" s="19">
        <f>1.75</f>
        <v>1.75</v>
      </c>
      <c r="S11" s="19">
        <f>2</f>
        <v>2</v>
      </c>
      <c r="T11" s="19">
        <f>3</f>
        <v>3</v>
      </c>
      <c r="U11" s="19">
        <f>4</f>
        <v>4</v>
      </c>
      <c r="V11" s="19">
        <f>4</f>
        <v>4</v>
      </c>
      <c r="W11" s="19">
        <f>2</f>
        <v>2</v>
      </c>
      <c r="X11" s="19">
        <f>2</f>
        <v>2</v>
      </c>
      <c r="Y11" s="19">
        <f t="shared" si="1"/>
        <v>27</v>
      </c>
      <c r="Z11" s="19">
        <f t="shared" si="2"/>
        <v>25.75</v>
      </c>
    </row>
    <row r="12" spans="1:26" ht="45">
      <c r="A12" s="13" t="s">
        <v>24</v>
      </c>
      <c r="B12" s="20" t="s">
        <v>84</v>
      </c>
      <c r="C12" s="19">
        <f>5</f>
        <v>5</v>
      </c>
      <c r="D12" s="19">
        <f>5</f>
        <v>5</v>
      </c>
      <c r="E12" s="19">
        <f>6</f>
        <v>6</v>
      </c>
      <c r="F12" s="19">
        <f>6</f>
        <v>6</v>
      </c>
      <c r="G12" s="19">
        <f>5</f>
        <v>5</v>
      </c>
      <c r="H12" s="19"/>
      <c r="I12" s="19">
        <f>3</f>
        <v>3</v>
      </c>
      <c r="J12" s="19">
        <f>3</f>
        <v>3</v>
      </c>
      <c r="K12" s="19">
        <f>3</f>
        <v>3</v>
      </c>
      <c r="L12" s="19">
        <f>0</f>
        <v>0</v>
      </c>
      <c r="M12" s="19">
        <f>3</f>
        <v>3</v>
      </c>
      <c r="N12" s="19">
        <f>3</f>
        <v>3</v>
      </c>
      <c r="O12" s="19">
        <f>4</f>
        <v>4</v>
      </c>
      <c r="P12" s="19">
        <f>4</f>
        <v>4</v>
      </c>
      <c r="Q12" s="19">
        <f>2</f>
        <v>2</v>
      </c>
      <c r="R12" s="19">
        <f>2</f>
        <v>2</v>
      </c>
      <c r="S12" s="19">
        <f>7</f>
        <v>7</v>
      </c>
      <c r="T12" s="19">
        <f>2</f>
        <v>2</v>
      </c>
      <c r="U12" s="19">
        <f>4</f>
        <v>4</v>
      </c>
      <c r="V12" s="19">
        <f>4</f>
        <v>4</v>
      </c>
      <c r="W12" s="19">
        <f>2</f>
        <v>2</v>
      </c>
      <c r="X12" s="19">
        <f>2</f>
        <v>2</v>
      </c>
      <c r="Y12" s="19">
        <f t="shared" si="1"/>
        <v>44</v>
      </c>
      <c r="Z12" s="19">
        <f t="shared" si="2"/>
        <v>31</v>
      </c>
    </row>
    <row r="13" spans="1:26" ht="45">
      <c r="A13" s="13" t="s">
        <v>26</v>
      </c>
      <c r="B13" s="20" t="s">
        <v>85</v>
      </c>
      <c r="C13" s="19"/>
      <c r="D13" s="19"/>
      <c r="E13" s="19"/>
      <c r="F13" s="19"/>
      <c r="G13" s="19">
        <f>0</f>
        <v>0</v>
      </c>
      <c r="H13" s="19">
        <f>0</f>
        <v>0</v>
      </c>
      <c r="I13" s="19">
        <f>3</f>
        <v>3</v>
      </c>
      <c r="J13" s="19">
        <f>3</f>
        <v>3</v>
      </c>
      <c r="K13" s="19">
        <f>3</f>
        <v>3</v>
      </c>
      <c r="L13" s="19">
        <f>1.5</f>
        <v>1.5</v>
      </c>
      <c r="M13" s="19">
        <f>3</f>
        <v>3</v>
      </c>
      <c r="N13" s="19">
        <f>3</f>
        <v>3</v>
      </c>
      <c r="O13" s="19">
        <f>4</f>
        <v>4</v>
      </c>
      <c r="P13" s="19">
        <f>4</f>
        <v>4</v>
      </c>
      <c r="Q13" s="19">
        <f>0</f>
        <v>0</v>
      </c>
      <c r="R13" s="19">
        <f>1.5</f>
        <v>1.5</v>
      </c>
      <c r="S13" s="19">
        <f>7</f>
        <v>7</v>
      </c>
      <c r="T13" s="19">
        <f>6</f>
        <v>6</v>
      </c>
      <c r="U13" s="19">
        <f>4</f>
        <v>4</v>
      </c>
      <c r="V13" s="19">
        <f>4</f>
        <v>4</v>
      </c>
      <c r="W13" s="19">
        <f>2</f>
        <v>2</v>
      </c>
      <c r="X13" s="19">
        <f>2</f>
        <v>2</v>
      </c>
      <c r="Y13" s="19">
        <f t="shared" si="1"/>
        <v>26</v>
      </c>
      <c r="Z13" s="19">
        <f t="shared" si="2"/>
        <v>25</v>
      </c>
    </row>
    <row r="14" spans="1:26" ht="30">
      <c r="A14" s="13" t="s">
        <v>28</v>
      </c>
      <c r="B14" s="20" t="s">
        <v>86</v>
      </c>
      <c r="C14" s="19">
        <f>5</f>
        <v>5</v>
      </c>
      <c r="D14" s="19">
        <f>5</f>
        <v>5</v>
      </c>
      <c r="E14" s="19">
        <f>4</f>
        <v>4</v>
      </c>
      <c r="F14" s="19">
        <f>0</f>
        <v>0</v>
      </c>
      <c r="G14" s="19">
        <f>5</f>
        <v>5</v>
      </c>
      <c r="H14" s="19"/>
      <c r="I14" s="19">
        <f>3</f>
        <v>3</v>
      </c>
      <c r="J14" s="19">
        <f>3</f>
        <v>3</v>
      </c>
      <c r="K14" s="19">
        <f>3</f>
        <v>3</v>
      </c>
      <c r="L14" s="19">
        <f>1.5</f>
        <v>1.5</v>
      </c>
      <c r="M14" s="19">
        <f>3</f>
        <v>3</v>
      </c>
      <c r="N14" s="19">
        <f>3</f>
        <v>3</v>
      </c>
      <c r="O14" s="19">
        <f>2</f>
        <v>2</v>
      </c>
      <c r="P14" s="19">
        <f>3</f>
        <v>3</v>
      </c>
      <c r="Q14" s="19">
        <f>2</f>
        <v>2</v>
      </c>
      <c r="R14" s="19">
        <f>2</f>
        <v>2</v>
      </c>
      <c r="S14" s="19">
        <f>3</f>
        <v>3</v>
      </c>
      <c r="T14" s="19">
        <f>3</f>
        <v>3</v>
      </c>
      <c r="U14" s="19">
        <f>4</f>
        <v>4</v>
      </c>
      <c r="V14" s="19">
        <f>4</f>
        <v>4</v>
      </c>
      <c r="W14" s="19">
        <f>2</f>
        <v>2</v>
      </c>
      <c r="X14" s="19">
        <f>2</f>
        <v>2</v>
      </c>
      <c r="Y14" s="19">
        <f t="shared" si="1"/>
        <v>36</v>
      </c>
      <c r="Z14" s="19">
        <f t="shared" si="2"/>
        <v>26.5</v>
      </c>
    </row>
    <row r="15" spans="1:26" ht="45">
      <c r="A15" s="13" t="s">
        <v>14</v>
      </c>
      <c r="B15" s="20" t="s">
        <v>87</v>
      </c>
      <c r="C15" s="19">
        <f>3</f>
        <v>3</v>
      </c>
      <c r="D15" s="19">
        <f>5</f>
        <v>5</v>
      </c>
      <c r="E15" s="19">
        <f>6</f>
        <v>6</v>
      </c>
      <c r="F15" s="19">
        <f>0</f>
        <v>0</v>
      </c>
      <c r="G15" s="19"/>
      <c r="H15" s="19"/>
      <c r="I15" s="19">
        <f>3</f>
        <v>3</v>
      </c>
      <c r="J15" s="19">
        <f>3</f>
        <v>3</v>
      </c>
      <c r="K15" s="19">
        <f>3</f>
        <v>3</v>
      </c>
      <c r="L15" s="19">
        <f>1.5</f>
        <v>1.5</v>
      </c>
      <c r="M15" s="19">
        <f>3</f>
        <v>3</v>
      </c>
      <c r="N15" s="19">
        <f>3</f>
        <v>3</v>
      </c>
      <c r="O15" s="19">
        <f>4</f>
        <v>4</v>
      </c>
      <c r="P15" s="19">
        <f>4</f>
        <v>4</v>
      </c>
      <c r="Q15" s="19">
        <f>2</f>
        <v>2</v>
      </c>
      <c r="R15" s="19">
        <f>2</f>
        <v>2</v>
      </c>
      <c r="S15" s="19">
        <f>4</f>
        <v>4</v>
      </c>
      <c r="T15" s="19">
        <f>7</f>
        <v>7</v>
      </c>
      <c r="U15" s="19">
        <f>4</f>
        <v>4</v>
      </c>
      <c r="V15" s="19">
        <f>4</f>
        <v>4</v>
      </c>
      <c r="W15" s="19">
        <f>2</f>
        <v>2</v>
      </c>
      <c r="X15" s="19">
        <f>2</f>
        <v>2</v>
      </c>
      <c r="Y15" s="19">
        <f t="shared" si="1"/>
        <v>34</v>
      </c>
      <c r="Z15" s="19">
        <f t="shared" si="2"/>
        <v>31.5</v>
      </c>
    </row>
    <row r="16" spans="1:26" ht="45">
      <c r="A16" s="13" t="s">
        <v>31</v>
      </c>
      <c r="B16" s="20" t="s">
        <v>88</v>
      </c>
      <c r="C16" s="19">
        <f>3</f>
        <v>3</v>
      </c>
      <c r="D16" s="19">
        <f>5</f>
        <v>5</v>
      </c>
      <c r="E16" s="19">
        <f>3</f>
        <v>3</v>
      </c>
      <c r="F16" s="19">
        <f>4</f>
        <v>4</v>
      </c>
      <c r="G16" s="19"/>
      <c r="H16" s="19"/>
      <c r="I16" s="19">
        <f>3</f>
        <v>3</v>
      </c>
      <c r="J16" s="19">
        <f>2.5</f>
        <v>2.5</v>
      </c>
      <c r="K16" s="19">
        <f>2</f>
        <v>2</v>
      </c>
      <c r="L16" s="19">
        <f>1.5</f>
        <v>1.5</v>
      </c>
      <c r="M16" s="19">
        <f>0</f>
        <v>0</v>
      </c>
      <c r="N16" s="19">
        <f>3</f>
        <v>3</v>
      </c>
      <c r="O16" s="19">
        <f>4</f>
        <v>4</v>
      </c>
      <c r="P16" s="19">
        <f>3</f>
        <v>3</v>
      </c>
      <c r="Q16" s="19">
        <f>2</f>
        <v>2</v>
      </c>
      <c r="R16" s="19">
        <f>2</f>
        <v>2</v>
      </c>
      <c r="S16" s="19">
        <f>7</f>
        <v>7</v>
      </c>
      <c r="T16" s="19">
        <f>6</f>
        <v>6</v>
      </c>
      <c r="U16" s="19">
        <f>4</f>
        <v>4</v>
      </c>
      <c r="V16" s="19">
        <f>4</f>
        <v>4</v>
      </c>
      <c r="W16" s="19">
        <f>2</f>
        <v>2</v>
      </c>
      <c r="X16" s="19">
        <f>2</f>
        <v>2</v>
      </c>
      <c r="Y16" s="19">
        <f t="shared" si="1"/>
        <v>30</v>
      </c>
      <c r="Z16" s="19">
        <f t="shared" si="2"/>
        <v>33</v>
      </c>
    </row>
    <row r="17" spans="1:26" ht="45">
      <c r="A17" s="13" t="s">
        <v>33</v>
      </c>
      <c r="B17" s="20" t="s">
        <v>89</v>
      </c>
      <c r="C17" s="19">
        <f>3</f>
        <v>3</v>
      </c>
      <c r="D17" s="19">
        <f>5</f>
        <v>5</v>
      </c>
      <c r="E17" s="19">
        <f>6</f>
        <v>6</v>
      </c>
      <c r="F17" s="19">
        <f>4</f>
        <v>4</v>
      </c>
      <c r="G17" s="19">
        <f>3</f>
        <v>3</v>
      </c>
      <c r="H17" s="19"/>
      <c r="I17" s="19">
        <f>3</f>
        <v>3</v>
      </c>
      <c r="J17" s="19">
        <f>1</f>
        <v>1</v>
      </c>
      <c r="K17" s="19">
        <f>3</f>
        <v>3</v>
      </c>
      <c r="L17" s="19">
        <f>0</f>
        <v>0</v>
      </c>
      <c r="M17" s="19">
        <f>3</f>
        <v>3</v>
      </c>
      <c r="N17" s="19">
        <f>3</f>
        <v>3</v>
      </c>
      <c r="O17" s="19">
        <f>4</f>
        <v>4</v>
      </c>
      <c r="P17" s="19">
        <f>3.5</f>
        <v>3.5</v>
      </c>
      <c r="Q17" s="19">
        <f>2</f>
        <v>2</v>
      </c>
      <c r="R17" s="19">
        <f>2</f>
        <v>2</v>
      </c>
      <c r="S17" s="19">
        <f>7</f>
        <v>7</v>
      </c>
      <c r="T17" s="19">
        <f>2</f>
        <v>2</v>
      </c>
      <c r="U17" s="19">
        <f>4</f>
        <v>4</v>
      </c>
      <c r="V17" s="19">
        <f>4</f>
        <v>4</v>
      </c>
      <c r="W17" s="19">
        <f>2</f>
        <v>2</v>
      </c>
      <c r="X17" s="19">
        <f>2</f>
        <v>2</v>
      </c>
      <c r="Y17" s="19">
        <f t="shared" si="1"/>
        <v>40</v>
      </c>
      <c r="Z17" s="19">
        <f t="shared" si="2"/>
        <v>26.5</v>
      </c>
    </row>
    <row r="18" spans="1:26" ht="30">
      <c r="A18" s="13" t="s">
        <v>35</v>
      </c>
      <c r="B18" s="20" t="s">
        <v>90</v>
      </c>
      <c r="C18" s="19">
        <f>5</f>
        <v>5</v>
      </c>
      <c r="D18" s="19">
        <f>5</f>
        <v>5</v>
      </c>
      <c r="E18" s="19">
        <f>6</f>
        <v>6</v>
      </c>
      <c r="F18" s="19">
        <f>4</f>
        <v>4</v>
      </c>
      <c r="G18" s="19">
        <f>5</f>
        <v>5</v>
      </c>
      <c r="H18" s="19"/>
      <c r="I18" s="19">
        <f>3</f>
        <v>3</v>
      </c>
      <c r="J18" s="19">
        <f>3</f>
        <v>3</v>
      </c>
      <c r="K18" s="19">
        <f>3</f>
        <v>3</v>
      </c>
      <c r="L18" s="19">
        <f>2.5</f>
        <v>2.5</v>
      </c>
      <c r="M18" s="19">
        <f>3</f>
        <v>3</v>
      </c>
      <c r="N18" s="19">
        <f>3</f>
        <v>3</v>
      </c>
      <c r="O18" s="19">
        <f>4</f>
        <v>4</v>
      </c>
      <c r="P18" s="19">
        <f>4</f>
        <v>4</v>
      </c>
      <c r="Q18" s="19">
        <f>2</f>
        <v>2</v>
      </c>
      <c r="R18" s="19">
        <f>0.5</f>
        <v>0.5</v>
      </c>
      <c r="S18" s="19">
        <f>7</f>
        <v>7</v>
      </c>
      <c r="T18" s="19">
        <f>7</f>
        <v>7</v>
      </c>
      <c r="U18" s="19">
        <f>4</f>
        <v>4</v>
      </c>
      <c r="V18" s="19">
        <f>4</f>
        <v>4</v>
      </c>
      <c r="W18" s="19">
        <f>2</f>
        <v>2</v>
      </c>
      <c r="X18" s="19">
        <f>0</f>
        <v>0</v>
      </c>
      <c r="Y18" s="19">
        <f t="shared" si="1"/>
        <v>44</v>
      </c>
      <c r="Z18" s="19">
        <f t="shared" si="2"/>
        <v>33</v>
      </c>
    </row>
    <row r="19" spans="1:26" ht="45">
      <c r="A19" s="13" t="s">
        <v>37</v>
      </c>
      <c r="B19" s="20" t="s">
        <v>91</v>
      </c>
      <c r="C19" s="19">
        <f>3</f>
        <v>3</v>
      </c>
      <c r="D19" s="19">
        <f>2.4</f>
        <v>2.4</v>
      </c>
      <c r="E19" s="19"/>
      <c r="F19" s="19">
        <f>0</f>
        <v>0</v>
      </c>
      <c r="G19" s="19">
        <f>5</f>
        <v>5</v>
      </c>
      <c r="H19" s="19"/>
      <c r="I19" s="19">
        <f>3</f>
        <v>3</v>
      </c>
      <c r="J19" s="19">
        <f>2</f>
        <v>2</v>
      </c>
      <c r="K19" s="19">
        <f>3</f>
        <v>3</v>
      </c>
      <c r="L19" s="19">
        <f>1.5</f>
        <v>1.5</v>
      </c>
      <c r="M19" s="19">
        <f>3</f>
        <v>3</v>
      </c>
      <c r="N19" s="19">
        <f>3</f>
        <v>3</v>
      </c>
      <c r="O19" s="19">
        <f>4</f>
        <v>4</v>
      </c>
      <c r="P19" s="19">
        <f>4</f>
        <v>4</v>
      </c>
      <c r="Q19" s="19">
        <f>2</f>
        <v>2</v>
      </c>
      <c r="R19" s="19">
        <f>1.5</f>
        <v>1.5</v>
      </c>
      <c r="S19" s="19"/>
      <c r="T19" s="19">
        <f>0</f>
        <v>0</v>
      </c>
      <c r="U19" s="19"/>
      <c r="V19" s="19">
        <f>4</f>
        <v>4</v>
      </c>
      <c r="W19" s="19"/>
      <c r="X19" s="19">
        <f>0</f>
        <v>0</v>
      </c>
      <c r="Y19" s="19">
        <f t="shared" si="1"/>
        <v>23</v>
      </c>
      <c r="Z19" s="19">
        <f t="shared" si="2"/>
        <v>18.4</v>
      </c>
    </row>
  </sheetData>
  <sheetProtection/>
  <mergeCells count="26">
    <mergeCell ref="S3:T3"/>
    <mergeCell ref="U3:V3"/>
    <mergeCell ref="A3:A4"/>
    <mergeCell ref="C3:D3"/>
    <mergeCell ref="E3:F3"/>
    <mergeCell ref="G3:H3"/>
    <mergeCell ref="I3:J3"/>
    <mergeCell ref="I4:J4"/>
    <mergeCell ref="K4:L4"/>
    <mergeCell ref="M4:N4"/>
    <mergeCell ref="O4:P4"/>
    <mergeCell ref="Q4:R4"/>
    <mergeCell ref="K3:L3"/>
    <mergeCell ref="M3:N3"/>
    <mergeCell ref="O3:P3"/>
    <mergeCell ref="Q3:R3"/>
    <mergeCell ref="S4:T4"/>
    <mergeCell ref="U4:V4"/>
    <mergeCell ref="W4:X4"/>
    <mergeCell ref="Y4:Z4"/>
    <mergeCell ref="A1:Z1"/>
    <mergeCell ref="W3:X3"/>
    <mergeCell ref="Y3:Z3"/>
    <mergeCell ref="C4:D4"/>
    <mergeCell ref="E4:F4"/>
    <mergeCell ref="G4:H4"/>
  </mergeCells>
  <printOptions/>
  <pageMargins left="0.45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2019-10-16T04:01:20Z</cp:lastPrinted>
  <dcterms:created xsi:type="dcterms:W3CDTF">2014-07-19T09:08:58Z</dcterms:created>
  <dcterms:modified xsi:type="dcterms:W3CDTF">2019-10-17T09:03:50Z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