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920" windowHeight="7425" activeTab="0"/>
  </bookViews>
  <sheets>
    <sheet name="DT CHI 2024" sheetId="1" r:id="rId1"/>
    <sheet name="DT THU 2024" sheetId="2" r:id="rId2"/>
  </sheets>
  <definedNames/>
  <calcPr fullCalcOnLoad="1"/>
</workbook>
</file>

<file path=xl/sharedStrings.xml><?xml version="1.0" encoding="utf-8"?>
<sst xmlns="http://schemas.openxmlformats.org/spreadsheetml/2006/main" count="178" uniqueCount="136">
  <si>
    <t>STT</t>
  </si>
  <si>
    <t>CÁC CHỈ TIÊU</t>
  </si>
  <si>
    <t>A</t>
  </si>
  <si>
    <t>I</t>
  </si>
  <si>
    <t>Tiền sử dụng đất</t>
  </si>
  <si>
    <t>II</t>
  </si>
  <si>
    <t>Thu Hoa lợi công sản</t>
  </si>
  <si>
    <t>Thu Phí ,Lệ phí</t>
  </si>
  <si>
    <t>Phí trước bạ đất</t>
  </si>
  <si>
    <t>Thu khác Ngân sách</t>
  </si>
  <si>
    <t>Thu phạt</t>
  </si>
  <si>
    <t>III</t>
  </si>
  <si>
    <t>Thuế thu nhập doanh nghiệp+ GTGT</t>
  </si>
  <si>
    <t>Thuế TNCN</t>
  </si>
  <si>
    <t>Thuế sử dụng đất PNN</t>
  </si>
  <si>
    <t>IV</t>
  </si>
  <si>
    <t>Bổ sung có mục tiêu</t>
  </si>
  <si>
    <t>B</t>
  </si>
  <si>
    <t>-</t>
  </si>
  <si>
    <t>Chi tiền điện sinh hoạt cơ quan</t>
  </si>
  <si>
    <t>Chi tiền nước sinh hoạt cơ quan</t>
  </si>
  <si>
    <t>Chi cước điện thoại và Internet</t>
  </si>
  <si>
    <t>Chi tiền mua văn phòng phẩm</t>
  </si>
  <si>
    <t>XÃ QUẢNG THÁI</t>
  </si>
  <si>
    <t>Các khoản thu theo tỷ lệ phân chia</t>
  </si>
  <si>
    <t>Môn bài hộ cá thể, HTX</t>
  </si>
  <si>
    <t>Các khoản phí do xã trực tiếp thu</t>
  </si>
  <si>
    <t>Thu bổ sung ngân sách từ cấp trên</t>
  </si>
  <si>
    <t>Bổ sung cân đối cân đối thường xuyên</t>
  </si>
  <si>
    <t xml:space="preserve">Tổng chi NSĐP (A+B+C+D)                    </t>
  </si>
  <si>
    <t xml:space="preserve"> Chi cân đối NSĐP (I+II+III)</t>
  </si>
  <si>
    <t xml:space="preserve">Chi đầu tư phát triển:          </t>
  </si>
  <si>
    <t xml:space="preserve"> Chi quốc phòng, an ninh</t>
  </si>
  <si>
    <t xml:space="preserve"> - Chi quốc phòng </t>
  </si>
  <si>
    <t xml:space="preserve"> - Chi an ninh</t>
  </si>
  <si>
    <t xml:space="preserve">Chi sự nghiệp kinh tế                                             </t>
  </si>
  <si>
    <t xml:space="preserve"> Chi quản lý hành chính                                           </t>
  </si>
  <si>
    <t xml:space="preserve"> Chi khác </t>
  </si>
  <si>
    <t xml:space="preserve"> Dự phòng ngân sách</t>
  </si>
  <si>
    <t>D</t>
  </si>
  <si>
    <t xml:space="preserve"> Các khoản chi được quản lý qua NSNN</t>
  </si>
  <si>
    <t xml:space="preserve"> Chi từ nguồn thu huy động đóng góp tự nguyện quỹ đền ơn</t>
  </si>
  <si>
    <t xml:space="preserve">Chi thường xuyên:                                               </t>
  </si>
  <si>
    <t>Chi hỗ trợ các tổ chức chính trị thôn</t>
  </si>
  <si>
    <t>Chi hoạt động của Mặt trận</t>
  </si>
  <si>
    <t>Chi hoạt động của phụ nữ</t>
  </si>
  <si>
    <t>Chi hoạt động của Hội ND</t>
  </si>
  <si>
    <t>Chi hoạt động của Hội CCB</t>
  </si>
  <si>
    <t>Chi hoạt động của Đoàn thanh niên</t>
  </si>
  <si>
    <t xml:space="preserve"> Hoạt động của ban Thanh tra nhân dân</t>
  </si>
  <si>
    <t>Chi tiền mua trà nước dụng cụ và vật tư phục vụ cơ quan</t>
  </si>
  <si>
    <t xml:space="preserve">Chi khoán CTP cho cán bộ </t>
  </si>
  <si>
    <t>Chi hỗ trợ lễ tết</t>
  </si>
  <si>
    <t>Ghi chú</t>
  </si>
  <si>
    <t xml:space="preserve">ỦY BAN NHÂN DÂN </t>
  </si>
  <si>
    <t>Mẫu số B02a-X</t>
  </si>
  <si>
    <t xml:space="preserve">   XÃ QUẢNG THÁI </t>
  </si>
  <si>
    <t>Phụ lục số 03</t>
  </si>
  <si>
    <t>Đơn vị tính: Đồng</t>
  </si>
  <si>
    <t>S
TT</t>
  </si>
  <si>
    <t>NỘI DUNG</t>
  </si>
  <si>
    <t>Thu NSNN</t>
  </si>
  <si>
    <t>Tổng thu ngân sách xã (A+B )</t>
  </si>
  <si>
    <t>Thu cân đối ngân sách ( I+...III )</t>
  </si>
  <si>
    <t xml:space="preserve">B </t>
  </si>
  <si>
    <t>Các khoản thu để lại quản lý qua NS</t>
  </si>
  <si>
    <t>- Thu qũy đền ơn đáp nghĩa</t>
  </si>
  <si>
    <t>- Thu huy động nhân dân đóng góp</t>
  </si>
  <si>
    <t>Chi sự nghiệp văn xã</t>
  </si>
  <si>
    <t>Quỹ lương và các phụ cấp theo lương</t>
  </si>
  <si>
    <t xml:space="preserve">Hoạt động thường xuyên </t>
  </si>
  <si>
    <t>Chi hỗ trợ các tổ chức chính trị thôn, xã</t>
  </si>
  <si>
    <t>Chi hỗ trợ các tổ chức chính trị  xã</t>
  </si>
  <si>
    <t>a</t>
  </si>
  <si>
    <t>b</t>
  </si>
  <si>
    <t>Chi công tác hòa giải cơ sở</t>
  </si>
  <si>
    <t>ĐVT: Đồng</t>
  </si>
  <si>
    <t>ỦY BAN NHÂN DÂN</t>
  </si>
  <si>
    <t>Hoạt động thường xuyên của UBND xã</t>
  </si>
  <si>
    <t>Chi trả lương cho cán bộ hợp đồng</t>
  </si>
  <si>
    <t xml:space="preserve">Bộ phận tài chính, kế toán xã </t>
  </si>
  <si>
    <t>TM. ỦY BAN NHÂN DÂN</t>
  </si>
  <si>
    <t>Chủ Tịch</t>
  </si>
  <si>
    <t>Hoàng Thị Kim Ngân</t>
  </si>
  <si>
    <t>Chi sự nghiệp kinh tế thường xuyên</t>
  </si>
  <si>
    <t xml:space="preserve"> Hoạt động của ban Giám sát cộng đồng</t>
  </si>
  <si>
    <t>Chi tiền lương và các khoản phụ cấp</t>
  </si>
  <si>
    <t>Chi đặt mua báo Thừa Thiên Huế 4 quý</t>
  </si>
  <si>
    <t>Thực hiện 
năm 2019</t>
  </si>
  <si>
    <t>Thu tiền cho thuê mặt đất</t>
  </si>
  <si>
    <t>Chi chuyển nguồn sang năm 2020</t>
  </si>
  <si>
    <t>Chi kinh phí chuyển nguồn từ năm 2019 sang</t>
  </si>
  <si>
    <t>V</t>
  </si>
  <si>
    <t>Phạm Công Phước</t>
  </si>
  <si>
    <t>2.1</t>
  </si>
  <si>
    <t>2.2</t>
  </si>
  <si>
    <t>2.3</t>
  </si>
  <si>
    <t>2.4</t>
  </si>
  <si>
    <t>Chi sự nghiệp y tế</t>
  </si>
  <si>
    <t>2.2.1</t>
  </si>
  <si>
    <t>2.2.2</t>
  </si>
  <si>
    <t>Sự nghiệp phát thanh</t>
  </si>
  <si>
    <t>Chi sự nghiệp đảm bảo xã hội</t>
  </si>
  <si>
    <t>Chi sự nghiệp đào tạo cán bộ</t>
  </si>
  <si>
    <t>Hoạt động công vụ Đảng, QLNN, Đoàn thể</t>
  </si>
  <si>
    <t>Chi hội nghị, họp, tiếp khách</t>
  </si>
  <si>
    <t>Chi hoạt động của QPAN</t>
  </si>
  <si>
    <t>Chi bảo vệ rừng</t>
  </si>
  <si>
    <t>Thu NSX huyện giao</t>
  </si>
  <si>
    <t>Thu NSX HĐND xã giao</t>
  </si>
  <si>
    <t>Có phụ lục chi tiết kèm</t>
  </si>
  <si>
    <t xml:space="preserve">Kp này đã bao gồm Kp VPP và sữa máy vi tính dưới 500.000đ </t>
  </si>
  <si>
    <t>Chi sự nghiệp văn hóa-thông tin,</t>
  </si>
  <si>
    <t>Chi sự nghiệp VHTT-TTTT</t>
  </si>
  <si>
    <t>Tiết kiệm chi 10%</t>
  </si>
  <si>
    <t>Ngày       tháng  12  năm 2021</t>
  </si>
  <si>
    <t>2.2.3</t>
  </si>
  <si>
    <t>Sự nghiệp TDTT</t>
  </si>
  <si>
    <t>Hoạt động của ban giám sát TTTM,  Công tác quản lý đô thị</t>
  </si>
  <si>
    <t>Kp này bao gồm VPP và sữa máy móc dưới 500k</t>
  </si>
  <si>
    <t>KP hoạt động của HĐND xã</t>
  </si>
  <si>
    <t>KP Hoạt động công vụ Đảng</t>
  </si>
  <si>
    <t>-(Kp này đã bao gồm KP VPP và sữa máy vi tính dưới 500.000đ)</t>
  </si>
  <si>
    <t>10 tỷ</t>
  </si>
  <si>
    <t>Dự toán năm 2024</t>
  </si>
  <si>
    <t>Chi lương và các khoản phụ cấp theo luật DQTV và pháp lệnh công an, KP hoạt động thường xuyên của công an xã.</t>
  </si>
  <si>
    <t>Dự toán năm 2024 Huyện giao</t>
  </si>
  <si>
    <t>Dự toán năm 2024 HĐND xã giao</t>
  </si>
  <si>
    <t>Dự toán còn lại được sử dụng trong năm 2024</t>
  </si>
  <si>
    <t>Thu huy động cải cách tiền lương từ tiết
 kiệm chi 10% năm 2024</t>
  </si>
  <si>
    <t>Chi mua sắm sửa chữa máy máy móc thiết bị</t>
  </si>
  <si>
    <t>Chi hợp đồng thuê máy pho to</t>
  </si>
  <si>
    <t>PHỤ LỤC CÔNG KHAI DỰ TOÁN CHI TIẾT CHI NGÂN SÁCH XÃ NĂM 2024</t>
  </si>
  <si>
    <t>PHỤ LỤC CÔNG KHAI DỰ TOÁN CHI TIẾT THU NGÂN SÁCH XÃ NĂM 2024</t>
  </si>
  <si>
    <t>( Kèm theo QĐ  số  12  /QĐ-UBND  Ngày 9   tháng 1 năm 2024)</t>
  </si>
  <si>
    <t>( Kèm theo QĐ  số  12   /QĐ-UBND  Ngày 9   tháng 1 năm 2024)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</si>
</sst>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#,###"/>
    <numFmt numFmtId="181" formatCode="_-* #,##0\ _F_-;\-* #,##0\ _F_-;_-* &quot;-&quot;??\ _F_-;_-@_-"/>
  </numFmts>
  <fonts count="48">
    <font>
      <sz val="14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9" fontId="2" fillId="0" borderId="0" xfId="42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9" fontId="3" fillId="0" borderId="0" xfId="42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9" fontId="2" fillId="0" borderId="10" xfId="42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179" fontId="5" fillId="0" borderId="1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179" fontId="2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6" fillId="0" borderId="10" xfId="0" applyNumberFormat="1" applyFont="1" applyFill="1" applyBorder="1" applyAlignment="1">
      <alignment/>
    </xf>
    <xf numFmtId="179" fontId="6" fillId="0" borderId="10" xfId="42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79" fontId="0" fillId="0" borderId="0" xfId="42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 quotePrefix="1">
      <alignment/>
    </xf>
    <xf numFmtId="179" fontId="7" fillId="0" borderId="10" xfId="42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 quotePrefix="1">
      <alignment/>
    </xf>
    <xf numFmtId="179" fontId="46" fillId="0" borderId="0" xfId="42" applyNumberFormat="1" applyFont="1" applyFill="1" applyBorder="1" applyAlignment="1" quotePrefix="1">
      <alignment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179" fontId="45" fillId="0" borderId="0" xfId="42" applyNumberFormat="1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/>
    </xf>
    <xf numFmtId="179" fontId="46" fillId="0" borderId="0" xfId="42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horizontal="left"/>
    </xf>
    <xf numFmtId="179" fontId="46" fillId="0" borderId="0" xfId="42" applyNumberFormat="1" applyFont="1" applyFill="1" applyAlignment="1">
      <alignment/>
    </xf>
    <xf numFmtId="179" fontId="46" fillId="0" borderId="0" xfId="42" applyNumberFormat="1" applyFont="1" applyFill="1" applyAlignment="1">
      <alignment horizontal="left"/>
    </xf>
    <xf numFmtId="179" fontId="45" fillId="0" borderId="0" xfId="42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wrapText="1"/>
    </xf>
    <xf numFmtId="0" fontId="2" fillId="0" borderId="10" xfId="0" applyFont="1" applyFill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vertical="center"/>
    </xf>
    <xf numFmtId="179" fontId="0" fillId="0" borderId="1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quotePrefix="1">
      <alignment horizontal="center" wrapText="1"/>
    </xf>
    <xf numFmtId="0" fontId="0" fillId="0" borderId="15" xfId="0" applyFont="1" applyFill="1" applyBorder="1" applyAlignment="1">
      <alignment horizontal="center" wrapText="1"/>
    </xf>
    <xf numFmtId="179" fontId="2" fillId="0" borderId="14" xfId="42" applyNumberFormat="1" applyFont="1" applyFill="1" applyBorder="1" applyAlignment="1">
      <alignment horizontal="center" vertical="center" wrapText="1"/>
    </xf>
    <xf numFmtId="179" fontId="2" fillId="0" borderId="15" xfId="42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79" fontId="2" fillId="0" borderId="10" xfId="42" applyNumberFormat="1" applyFont="1" applyFill="1" applyBorder="1" applyAlignment="1">
      <alignment horizontal="center" vertical="center" wrapText="1"/>
    </xf>
    <xf numFmtId="179" fontId="2" fillId="0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74"/>
  <sheetViews>
    <sheetView tabSelected="1" view="pageBreakPreview" zoomScale="60" zoomScaleNormal="85" zoomScalePageLayoutView="0" workbookViewId="0" topLeftCell="A1">
      <selection activeCell="D10" sqref="D10"/>
    </sheetView>
  </sheetViews>
  <sheetFormatPr defaultColWidth="8.88671875" defaultRowHeight="18.75"/>
  <cols>
    <col min="1" max="1" width="5.3359375" style="4" customWidth="1"/>
    <col min="2" max="2" width="42.99609375" style="3" customWidth="1"/>
    <col min="3" max="3" width="16.3359375" style="3" customWidth="1"/>
    <col min="4" max="4" width="15.3359375" style="3" customWidth="1"/>
    <col min="5" max="5" width="13.77734375" style="3" customWidth="1"/>
    <col min="6" max="6" width="15.77734375" style="3" customWidth="1"/>
    <col min="7" max="7" width="12.3359375" style="3" customWidth="1"/>
    <col min="8" max="16384" width="8.88671875" style="3" customWidth="1"/>
  </cols>
  <sheetData>
    <row r="1" spans="1:7" ht="19.5" customHeight="1">
      <c r="A1" s="79" t="s">
        <v>77</v>
      </c>
      <c r="B1" s="79"/>
      <c r="G1" s="50"/>
    </row>
    <row r="2" spans="1:3" ht="19.5" customHeight="1">
      <c r="A2" s="80" t="s">
        <v>23</v>
      </c>
      <c r="B2" s="80"/>
      <c r="C2" s="11"/>
    </row>
    <row r="3" spans="1:7" ht="18" customHeight="1">
      <c r="A3" s="81" t="s">
        <v>132</v>
      </c>
      <c r="B3" s="81"/>
      <c r="C3" s="81"/>
      <c r="D3" s="82"/>
      <c r="E3" s="82"/>
      <c r="F3" s="82"/>
      <c r="G3" s="81"/>
    </row>
    <row r="4" spans="1:7" ht="18" customHeight="1">
      <c r="A4" s="85" t="s">
        <v>135</v>
      </c>
      <c r="B4" s="85"/>
      <c r="C4" s="85"/>
      <c r="D4" s="85"/>
      <c r="E4" s="85"/>
      <c r="F4" s="85"/>
      <c r="G4" s="85"/>
    </row>
    <row r="5" spans="2:7" ht="15" customHeight="1">
      <c r="B5" s="1"/>
      <c r="C5" s="83" t="s">
        <v>76</v>
      </c>
      <c r="D5" s="84" t="s">
        <v>76</v>
      </c>
      <c r="E5" s="84"/>
      <c r="F5" s="84"/>
      <c r="G5" s="83"/>
    </row>
    <row r="6" spans="1:7" ht="45" customHeight="1">
      <c r="A6" s="88" t="s">
        <v>0</v>
      </c>
      <c r="B6" s="101" t="s">
        <v>1</v>
      </c>
      <c r="C6" s="86" t="s">
        <v>126</v>
      </c>
      <c r="D6" s="86" t="s">
        <v>127</v>
      </c>
      <c r="E6" s="86" t="s">
        <v>114</v>
      </c>
      <c r="F6" s="86" t="s">
        <v>128</v>
      </c>
      <c r="G6" s="92" t="s">
        <v>53</v>
      </c>
    </row>
    <row r="7" spans="1:7" ht="45" customHeight="1">
      <c r="A7" s="89"/>
      <c r="B7" s="102"/>
      <c r="C7" s="87"/>
      <c r="D7" s="87"/>
      <c r="E7" s="87"/>
      <c r="F7" s="87"/>
      <c r="G7" s="93"/>
    </row>
    <row r="8" spans="1:7" ht="18.75">
      <c r="A8" s="51"/>
      <c r="B8" s="7" t="s">
        <v>29</v>
      </c>
      <c r="C8" s="25">
        <f>C9+C65</f>
        <v>11941000000</v>
      </c>
      <c r="D8" s="25">
        <f>D9+D65</f>
        <v>11941000000</v>
      </c>
      <c r="E8" s="25">
        <f>E9+E65</f>
        <v>100000000</v>
      </c>
      <c r="F8" s="25">
        <f>D8-E8</f>
        <v>11841000000</v>
      </c>
      <c r="G8" s="25">
        <f>G9+G65</f>
        <v>0</v>
      </c>
    </row>
    <row r="9" spans="1:7" ht="18.75">
      <c r="A9" s="7" t="s">
        <v>2</v>
      </c>
      <c r="B9" s="52" t="s">
        <v>30</v>
      </c>
      <c r="C9" s="25">
        <f>C10+C11+C64+C62+C63</f>
        <v>11941000000</v>
      </c>
      <c r="D9" s="25">
        <f>D10+D11+D64+D62+D63</f>
        <v>11941000000</v>
      </c>
      <c r="E9" s="25">
        <f>E10+E11+E64+E62+E63</f>
        <v>100000000</v>
      </c>
      <c r="F9" s="25">
        <f aca="true" t="shared" si="0" ref="F9:F24">D9-E9</f>
        <v>11841000000</v>
      </c>
      <c r="G9" s="13"/>
    </row>
    <row r="10" spans="1:7" s="54" customFormat="1" ht="34.5" customHeight="1">
      <c r="A10" s="7" t="s">
        <v>3</v>
      </c>
      <c r="B10" s="52" t="s">
        <v>31</v>
      </c>
      <c r="C10" s="20">
        <v>6580000000</v>
      </c>
      <c r="D10" s="20">
        <f>6580000000</f>
        <v>6580000000</v>
      </c>
      <c r="E10" s="20"/>
      <c r="F10" s="25">
        <f t="shared" si="0"/>
        <v>6580000000</v>
      </c>
      <c r="G10" s="53" t="s">
        <v>110</v>
      </c>
    </row>
    <row r="11" spans="1:7" s="54" customFormat="1" ht="18.75">
      <c r="A11" s="7" t="s">
        <v>5</v>
      </c>
      <c r="B11" s="55" t="s">
        <v>42</v>
      </c>
      <c r="C11" s="25">
        <f>C12+C15+C23+C56+C61</f>
        <v>5205000000</v>
      </c>
      <c r="D11" s="25">
        <f>D12+D15+D23+D56+D61</f>
        <v>5205000000</v>
      </c>
      <c r="E11" s="25">
        <f>E12+E15+E23+E56+E61</f>
        <v>100000000</v>
      </c>
      <c r="F11" s="25">
        <f t="shared" si="0"/>
        <v>5105000000</v>
      </c>
      <c r="G11" s="25"/>
    </row>
    <row r="12" spans="1:7" s="54" customFormat="1" ht="16.5" customHeight="1">
      <c r="A12" s="7">
        <v>1</v>
      </c>
      <c r="B12" s="52" t="s">
        <v>35</v>
      </c>
      <c r="C12" s="25">
        <f>C13+C14</f>
        <v>70000000</v>
      </c>
      <c r="D12" s="25">
        <f>D13+D14</f>
        <v>70000000</v>
      </c>
      <c r="E12" s="25">
        <f>D12*10%</f>
        <v>7000000</v>
      </c>
      <c r="F12" s="25">
        <f t="shared" si="0"/>
        <v>63000000</v>
      </c>
      <c r="G12" s="27"/>
    </row>
    <row r="13" spans="1:7" ht="16.5" customHeight="1">
      <c r="A13" s="56" t="s">
        <v>18</v>
      </c>
      <c r="B13" s="57" t="s">
        <v>84</v>
      </c>
      <c r="C13" s="58">
        <v>61000000</v>
      </c>
      <c r="D13" s="58">
        <v>61000000</v>
      </c>
      <c r="E13" s="20">
        <f>D13*10%</f>
        <v>6100000</v>
      </c>
      <c r="F13" s="25">
        <f t="shared" si="0"/>
        <v>54900000</v>
      </c>
      <c r="G13" s="13"/>
    </row>
    <row r="14" spans="1:7" ht="16.5" customHeight="1">
      <c r="A14" s="56" t="s">
        <v>18</v>
      </c>
      <c r="B14" s="57" t="s">
        <v>107</v>
      </c>
      <c r="C14" s="58">
        <v>9000000</v>
      </c>
      <c r="D14" s="58">
        <v>9000000</v>
      </c>
      <c r="E14" s="20">
        <f aca="true" t="shared" si="1" ref="E14:E66">D14*10%</f>
        <v>900000</v>
      </c>
      <c r="F14" s="25">
        <f t="shared" si="0"/>
        <v>8100000</v>
      </c>
      <c r="G14" s="13"/>
    </row>
    <row r="15" spans="1:7" s="54" customFormat="1" ht="18.75">
      <c r="A15" s="7">
        <v>2</v>
      </c>
      <c r="B15" s="52" t="s">
        <v>68</v>
      </c>
      <c r="C15" s="25">
        <f>C16+C17+C21+C22</f>
        <v>239000000</v>
      </c>
      <c r="D15" s="25">
        <f>D16+D17+D21+D22</f>
        <v>239000000</v>
      </c>
      <c r="E15" s="25">
        <f t="shared" si="1"/>
        <v>23900000</v>
      </c>
      <c r="F15" s="25">
        <f t="shared" si="0"/>
        <v>215100000</v>
      </c>
      <c r="G15" s="27"/>
    </row>
    <row r="16" spans="1:7" s="54" customFormat="1" ht="18.75">
      <c r="A16" s="59" t="s">
        <v>94</v>
      </c>
      <c r="B16" s="60" t="s">
        <v>98</v>
      </c>
      <c r="C16" s="25">
        <v>30000000</v>
      </c>
      <c r="D16" s="25">
        <v>30000000</v>
      </c>
      <c r="E16" s="25">
        <f t="shared" si="1"/>
        <v>3000000</v>
      </c>
      <c r="F16" s="25">
        <f t="shared" si="0"/>
        <v>27000000</v>
      </c>
      <c r="G16" s="27"/>
    </row>
    <row r="17" spans="1:7" s="54" customFormat="1" ht="18.75">
      <c r="A17" s="59" t="s">
        <v>95</v>
      </c>
      <c r="B17" s="60" t="s">
        <v>113</v>
      </c>
      <c r="C17" s="25">
        <f>C18+C19+C20</f>
        <v>131000000</v>
      </c>
      <c r="D17" s="25">
        <f>D18+D19+D20</f>
        <v>131000000</v>
      </c>
      <c r="E17" s="25">
        <f>E18+E19+E20</f>
        <v>13100000</v>
      </c>
      <c r="F17" s="25">
        <f t="shared" si="0"/>
        <v>117900000</v>
      </c>
      <c r="G17" s="27"/>
    </row>
    <row r="18" spans="1:7" s="54" customFormat="1" ht="18.75">
      <c r="A18" s="61" t="s">
        <v>99</v>
      </c>
      <c r="B18" s="62" t="s">
        <v>112</v>
      </c>
      <c r="C18" s="20">
        <v>85000000</v>
      </c>
      <c r="D18" s="20">
        <v>85000000</v>
      </c>
      <c r="E18" s="20">
        <f t="shared" si="1"/>
        <v>8500000</v>
      </c>
      <c r="F18" s="25">
        <f t="shared" si="0"/>
        <v>76500000</v>
      </c>
      <c r="G18" s="27"/>
    </row>
    <row r="19" spans="1:7" s="54" customFormat="1" ht="18.75">
      <c r="A19" s="61" t="s">
        <v>100</v>
      </c>
      <c r="B19" s="63" t="s">
        <v>101</v>
      </c>
      <c r="C19" s="20">
        <v>30000000</v>
      </c>
      <c r="D19" s="20">
        <v>30000000</v>
      </c>
      <c r="E19" s="20">
        <f t="shared" si="1"/>
        <v>3000000</v>
      </c>
      <c r="F19" s="25">
        <f t="shared" si="0"/>
        <v>27000000</v>
      </c>
      <c r="G19" s="27"/>
    </row>
    <row r="20" spans="1:7" s="54" customFormat="1" ht="18.75">
      <c r="A20" s="61" t="s">
        <v>116</v>
      </c>
      <c r="B20" s="63" t="s">
        <v>117</v>
      </c>
      <c r="C20" s="20">
        <v>16000000</v>
      </c>
      <c r="D20" s="20">
        <v>16000000</v>
      </c>
      <c r="E20" s="20">
        <f t="shared" si="1"/>
        <v>1600000</v>
      </c>
      <c r="F20" s="25">
        <f t="shared" si="0"/>
        <v>14400000</v>
      </c>
      <c r="G20" s="27"/>
    </row>
    <row r="21" spans="1:7" s="54" customFormat="1" ht="18.75">
      <c r="A21" s="59" t="s">
        <v>96</v>
      </c>
      <c r="B21" s="64" t="s">
        <v>102</v>
      </c>
      <c r="C21" s="25">
        <v>40000000</v>
      </c>
      <c r="D21" s="25">
        <v>40000000</v>
      </c>
      <c r="E21" s="25">
        <f t="shared" si="1"/>
        <v>4000000</v>
      </c>
      <c r="F21" s="25">
        <f t="shared" si="0"/>
        <v>36000000</v>
      </c>
      <c r="G21" s="27"/>
    </row>
    <row r="22" spans="1:7" s="54" customFormat="1" ht="18.75">
      <c r="A22" s="59" t="s">
        <v>97</v>
      </c>
      <c r="B22" s="65" t="s">
        <v>103</v>
      </c>
      <c r="C22" s="25">
        <v>38000000</v>
      </c>
      <c r="D22" s="25">
        <v>38000000</v>
      </c>
      <c r="E22" s="25">
        <f t="shared" si="1"/>
        <v>3800000</v>
      </c>
      <c r="F22" s="25">
        <f t="shared" si="0"/>
        <v>34200000</v>
      </c>
      <c r="G22" s="27"/>
    </row>
    <row r="23" spans="1:7" s="54" customFormat="1" ht="16.5" customHeight="1">
      <c r="A23" s="7">
        <v>3</v>
      </c>
      <c r="B23" s="52" t="s">
        <v>36</v>
      </c>
      <c r="C23" s="25">
        <f>C24+C39+C42+C50+C51+C52+C53+C54</f>
        <v>4345000000</v>
      </c>
      <c r="D23" s="25">
        <f>D24+D39+D42+D50+D51+D52+D53+D54</f>
        <v>4345000000</v>
      </c>
      <c r="E23" s="25">
        <f>E24+E39+E42+E50+E51+E52+E53+E54</f>
        <v>66500000</v>
      </c>
      <c r="F23" s="25">
        <f t="shared" si="0"/>
        <v>4278500000</v>
      </c>
      <c r="G23" s="27"/>
    </row>
    <row r="24" spans="1:6" ht="16.5" customHeight="1">
      <c r="A24" s="66">
        <v>3.1</v>
      </c>
      <c r="B24" s="57" t="s">
        <v>70</v>
      </c>
      <c r="C24" s="20">
        <v>452000000</v>
      </c>
      <c r="D24" s="20">
        <v>452000000</v>
      </c>
      <c r="E24" s="20">
        <f>D24*10%+700000</f>
        <v>45900000</v>
      </c>
      <c r="F24" s="25">
        <f t="shared" si="0"/>
        <v>406100000</v>
      </c>
    </row>
    <row r="25" spans="1:7" s="54" customFormat="1" ht="17.25" customHeight="1">
      <c r="A25" s="7" t="s">
        <v>73</v>
      </c>
      <c r="B25" s="52" t="s">
        <v>78</v>
      </c>
      <c r="C25" s="67">
        <f>SUM(C26:C37)</f>
        <v>0</v>
      </c>
      <c r="D25" s="67">
        <f>SUM(D26:D37)</f>
        <v>0</v>
      </c>
      <c r="E25" s="20">
        <f t="shared" si="1"/>
        <v>0</v>
      </c>
      <c r="F25" s="25">
        <f>SUM(F26:F37)</f>
        <v>406100000</v>
      </c>
      <c r="G25" s="27"/>
    </row>
    <row r="26" spans="1:7" s="54" customFormat="1" ht="19.5" customHeight="1">
      <c r="A26" s="56" t="s">
        <v>18</v>
      </c>
      <c r="B26" s="18" t="s">
        <v>19</v>
      </c>
      <c r="C26" s="25"/>
      <c r="D26" s="25"/>
      <c r="E26" s="20">
        <f t="shared" si="1"/>
        <v>0</v>
      </c>
      <c r="F26" s="20">
        <v>40000000</v>
      </c>
      <c r="G26" s="27"/>
    </row>
    <row r="27" spans="1:7" s="54" customFormat="1" ht="19.5" customHeight="1">
      <c r="A27" s="56" t="s">
        <v>18</v>
      </c>
      <c r="B27" s="18" t="s">
        <v>20</v>
      </c>
      <c r="C27" s="25"/>
      <c r="D27" s="25"/>
      <c r="E27" s="20">
        <f t="shared" si="1"/>
        <v>0</v>
      </c>
      <c r="F27" s="20">
        <v>24000000</v>
      </c>
      <c r="G27" s="27"/>
    </row>
    <row r="28" spans="1:7" s="54" customFormat="1" ht="19.5" customHeight="1">
      <c r="A28" s="56" t="s">
        <v>18</v>
      </c>
      <c r="B28" s="18" t="s">
        <v>21</v>
      </c>
      <c r="C28" s="25"/>
      <c r="D28" s="25"/>
      <c r="E28" s="20">
        <f t="shared" si="1"/>
        <v>0</v>
      </c>
      <c r="F28" s="20">
        <v>20000000</v>
      </c>
      <c r="G28" s="27"/>
    </row>
    <row r="29" spans="1:7" s="54" customFormat="1" ht="19.5" customHeight="1">
      <c r="A29" s="56" t="s">
        <v>18</v>
      </c>
      <c r="B29" s="18" t="s">
        <v>50</v>
      </c>
      <c r="C29" s="25"/>
      <c r="D29" s="25"/>
      <c r="E29" s="20">
        <f t="shared" si="1"/>
        <v>0</v>
      </c>
      <c r="F29" s="20">
        <v>20000000</v>
      </c>
      <c r="G29" s="27"/>
    </row>
    <row r="30" spans="1:7" s="54" customFormat="1" ht="19.5" customHeight="1">
      <c r="A30" s="56" t="s">
        <v>18</v>
      </c>
      <c r="B30" s="18" t="s">
        <v>22</v>
      </c>
      <c r="C30" s="25"/>
      <c r="D30" s="25"/>
      <c r="E30" s="20">
        <f t="shared" si="1"/>
        <v>0</v>
      </c>
      <c r="F30" s="20">
        <v>50000000</v>
      </c>
      <c r="G30" s="27"/>
    </row>
    <row r="31" spans="1:7" s="54" customFormat="1" ht="19.5" customHeight="1">
      <c r="A31" s="56" t="s">
        <v>18</v>
      </c>
      <c r="B31" s="18" t="s">
        <v>130</v>
      </c>
      <c r="C31" s="25"/>
      <c r="D31" s="25"/>
      <c r="E31" s="20">
        <f t="shared" si="1"/>
        <v>0</v>
      </c>
      <c r="F31" s="20">
        <v>53220000</v>
      </c>
      <c r="G31" s="27"/>
    </row>
    <row r="32" spans="1:7" s="54" customFormat="1" ht="19.5" customHeight="1">
      <c r="A32" s="56" t="s">
        <v>18</v>
      </c>
      <c r="B32" s="18" t="s">
        <v>131</v>
      </c>
      <c r="C32" s="25"/>
      <c r="D32" s="25"/>
      <c r="E32" s="20">
        <f t="shared" si="1"/>
        <v>0</v>
      </c>
      <c r="F32" s="20">
        <v>20000000</v>
      </c>
      <c r="G32" s="27"/>
    </row>
    <row r="33" spans="1:7" s="54" customFormat="1" ht="19.5" customHeight="1">
      <c r="A33" s="56" t="s">
        <v>18</v>
      </c>
      <c r="B33" s="18" t="s">
        <v>51</v>
      </c>
      <c r="C33" s="25"/>
      <c r="D33" s="25"/>
      <c r="E33" s="20">
        <f t="shared" si="1"/>
        <v>0</v>
      </c>
      <c r="F33" s="20">
        <v>50000000</v>
      </c>
      <c r="G33" s="27"/>
    </row>
    <row r="34" spans="1:7" s="54" customFormat="1" ht="19.5" customHeight="1">
      <c r="A34" s="56" t="s">
        <v>18</v>
      </c>
      <c r="B34" s="18" t="s">
        <v>52</v>
      </c>
      <c r="C34" s="25"/>
      <c r="D34" s="25"/>
      <c r="E34" s="20">
        <f t="shared" si="1"/>
        <v>0</v>
      </c>
      <c r="F34" s="20">
        <v>42000000</v>
      </c>
      <c r="G34" s="68"/>
    </row>
    <row r="35" spans="1:7" s="54" customFormat="1" ht="19.5" customHeight="1">
      <c r="A35" s="56" t="s">
        <v>18</v>
      </c>
      <c r="B35" s="18" t="s">
        <v>87</v>
      </c>
      <c r="C35" s="25"/>
      <c r="D35" s="25"/>
      <c r="E35" s="20">
        <f t="shared" si="1"/>
        <v>0</v>
      </c>
      <c r="F35" s="20">
        <v>6800000</v>
      </c>
      <c r="G35" s="27"/>
    </row>
    <row r="36" spans="1:7" s="54" customFormat="1" ht="19.5" customHeight="1">
      <c r="A36" s="56" t="s">
        <v>18</v>
      </c>
      <c r="B36" s="18" t="s">
        <v>105</v>
      </c>
      <c r="C36" s="25"/>
      <c r="D36" s="25"/>
      <c r="E36" s="20">
        <f t="shared" si="1"/>
        <v>0</v>
      </c>
      <c r="F36" s="20">
        <v>32080000</v>
      </c>
      <c r="G36" s="27"/>
    </row>
    <row r="37" spans="1:7" s="54" customFormat="1" ht="19.5" customHeight="1">
      <c r="A37" s="56" t="s">
        <v>18</v>
      </c>
      <c r="B37" s="18" t="s">
        <v>79</v>
      </c>
      <c r="C37" s="25"/>
      <c r="D37" s="25"/>
      <c r="E37" s="20">
        <f t="shared" si="1"/>
        <v>0</v>
      </c>
      <c r="F37" s="20">
        <v>48000000</v>
      </c>
      <c r="G37" s="27"/>
    </row>
    <row r="38" spans="1:7" s="54" customFormat="1" ht="18.75" customHeight="1" hidden="1">
      <c r="A38" s="7"/>
      <c r="B38" s="15"/>
      <c r="C38" s="25"/>
      <c r="D38" s="25"/>
      <c r="E38" s="20">
        <f t="shared" si="1"/>
        <v>0</v>
      </c>
      <c r="F38" s="25">
        <f>D38-E38</f>
        <v>0</v>
      </c>
      <c r="G38" s="27"/>
    </row>
    <row r="39" spans="1:7" s="71" customFormat="1" ht="18.75">
      <c r="A39" s="69">
        <v>3.2</v>
      </c>
      <c r="B39" s="52" t="s">
        <v>104</v>
      </c>
      <c r="C39" s="70">
        <v>100000000</v>
      </c>
      <c r="D39" s="70">
        <v>100000000</v>
      </c>
      <c r="E39" s="70">
        <f>100000000*10%</f>
        <v>10000000</v>
      </c>
      <c r="F39" s="70">
        <f>C39-E39</f>
        <v>90000000</v>
      </c>
      <c r="G39" s="53"/>
    </row>
    <row r="40" spans="1:7" s="71" customFormat="1" ht="54.75" customHeight="1">
      <c r="A40" s="56" t="s">
        <v>18</v>
      </c>
      <c r="B40" s="57" t="s">
        <v>120</v>
      </c>
      <c r="C40" s="72"/>
      <c r="D40" s="72"/>
      <c r="E40" s="20">
        <f t="shared" si="1"/>
        <v>0</v>
      </c>
      <c r="F40" s="72">
        <v>30000000</v>
      </c>
      <c r="G40" s="90" t="s">
        <v>122</v>
      </c>
    </row>
    <row r="41" spans="1:7" s="71" customFormat="1" ht="54.75" customHeight="1">
      <c r="A41" s="56" t="s">
        <v>18</v>
      </c>
      <c r="B41" s="57" t="s">
        <v>121</v>
      </c>
      <c r="C41" s="72"/>
      <c r="D41" s="72"/>
      <c r="E41" s="20">
        <f t="shared" si="1"/>
        <v>0</v>
      </c>
      <c r="F41" s="72">
        <v>60000000</v>
      </c>
      <c r="G41" s="91"/>
    </row>
    <row r="42" spans="1:7" ht="18.75">
      <c r="A42" s="7">
        <v>3.3</v>
      </c>
      <c r="B42" s="52" t="s">
        <v>71</v>
      </c>
      <c r="C42" s="73">
        <f>C43+C49</f>
        <v>246000000</v>
      </c>
      <c r="D42" s="73">
        <f>D43+D49</f>
        <v>246000000</v>
      </c>
      <c r="E42" s="73">
        <f>E43+E49</f>
        <v>7500000</v>
      </c>
      <c r="F42" s="73">
        <f>C42-E42</f>
        <v>238500000</v>
      </c>
      <c r="G42" s="13"/>
    </row>
    <row r="43" spans="1:7" ht="18.75">
      <c r="A43" s="7" t="s">
        <v>73</v>
      </c>
      <c r="B43" s="52" t="s">
        <v>72</v>
      </c>
      <c r="C43" s="16">
        <f>SUM(C44:C48)</f>
        <v>75000000</v>
      </c>
      <c r="D43" s="16">
        <f>SUM(D44:D48)</f>
        <v>75000000</v>
      </c>
      <c r="E43" s="16">
        <f>SUM(E44:E48)</f>
        <v>7500000</v>
      </c>
      <c r="F43" s="73">
        <f aca="true" t="shared" si="2" ref="F43:F66">C43-E43</f>
        <v>67500000</v>
      </c>
      <c r="G43" s="13"/>
    </row>
    <row r="44" spans="1:7" ht="36" customHeight="1">
      <c r="A44" s="56" t="s">
        <v>18</v>
      </c>
      <c r="B44" s="74" t="s">
        <v>44</v>
      </c>
      <c r="C44" s="75">
        <v>15000000</v>
      </c>
      <c r="D44" s="75">
        <v>15000000</v>
      </c>
      <c r="E44" s="75">
        <f t="shared" si="1"/>
        <v>1500000</v>
      </c>
      <c r="F44" s="58">
        <f t="shared" si="2"/>
        <v>13500000</v>
      </c>
      <c r="G44" s="94" t="s">
        <v>111</v>
      </c>
    </row>
    <row r="45" spans="1:7" ht="23.25" customHeight="1">
      <c r="A45" s="56" t="s">
        <v>18</v>
      </c>
      <c r="B45" s="74" t="s">
        <v>45</v>
      </c>
      <c r="C45" s="75">
        <v>15000000</v>
      </c>
      <c r="D45" s="75">
        <v>15000000</v>
      </c>
      <c r="E45" s="75">
        <f t="shared" si="1"/>
        <v>1500000</v>
      </c>
      <c r="F45" s="58">
        <f t="shared" si="2"/>
        <v>13500000</v>
      </c>
      <c r="G45" s="95"/>
    </row>
    <row r="46" spans="1:7" ht="23.25" customHeight="1">
      <c r="A46" s="56" t="s">
        <v>18</v>
      </c>
      <c r="B46" s="74" t="s">
        <v>46</v>
      </c>
      <c r="C46" s="75">
        <v>15000000</v>
      </c>
      <c r="D46" s="75">
        <v>15000000</v>
      </c>
      <c r="E46" s="75">
        <f t="shared" si="1"/>
        <v>1500000</v>
      </c>
      <c r="F46" s="58">
        <f t="shared" si="2"/>
        <v>13500000</v>
      </c>
      <c r="G46" s="95"/>
    </row>
    <row r="47" spans="1:7" ht="23.25" customHeight="1">
      <c r="A47" s="56" t="s">
        <v>18</v>
      </c>
      <c r="B47" s="74" t="s">
        <v>47</v>
      </c>
      <c r="C47" s="75">
        <v>15000000</v>
      </c>
      <c r="D47" s="75">
        <v>15000000</v>
      </c>
      <c r="E47" s="75">
        <f t="shared" si="1"/>
        <v>1500000</v>
      </c>
      <c r="F47" s="58">
        <f t="shared" si="2"/>
        <v>13500000</v>
      </c>
      <c r="G47" s="95"/>
    </row>
    <row r="48" spans="1:7" ht="23.25" customHeight="1">
      <c r="A48" s="56" t="s">
        <v>18</v>
      </c>
      <c r="B48" s="74" t="s">
        <v>48</v>
      </c>
      <c r="C48" s="75">
        <v>15000000</v>
      </c>
      <c r="D48" s="75">
        <v>15000000</v>
      </c>
      <c r="E48" s="75">
        <f t="shared" si="1"/>
        <v>1500000</v>
      </c>
      <c r="F48" s="58">
        <f t="shared" si="2"/>
        <v>13500000</v>
      </c>
      <c r="G48" s="96"/>
    </row>
    <row r="49" spans="1:7" s="54" customFormat="1" ht="18.75">
      <c r="A49" s="7" t="s">
        <v>74</v>
      </c>
      <c r="B49" s="52" t="s">
        <v>43</v>
      </c>
      <c r="C49" s="73">
        <f>246000000-75000000</f>
        <v>171000000</v>
      </c>
      <c r="D49" s="73">
        <v>171000000</v>
      </c>
      <c r="E49" s="73"/>
      <c r="F49" s="73">
        <f t="shared" si="2"/>
        <v>171000000</v>
      </c>
      <c r="G49" s="27"/>
    </row>
    <row r="50" spans="1:7" s="54" customFormat="1" ht="21.75" customHeight="1">
      <c r="A50" s="7">
        <v>3.4</v>
      </c>
      <c r="B50" s="52" t="s">
        <v>75</v>
      </c>
      <c r="C50" s="73">
        <v>18000000</v>
      </c>
      <c r="D50" s="73">
        <v>18000000</v>
      </c>
      <c r="E50" s="25">
        <f>D50*10%</f>
        <v>1800000</v>
      </c>
      <c r="F50" s="73">
        <f t="shared" si="2"/>
        <v>16200000</v>
      </c>
      <c r="G50" s="27"/>
    </row>
    <row r="51" spans="1:7" s="54" customFormat="1" ht="21.75" customHeight="1">
      <c r="A51" s="7">
        <v>3.5</v>
      </c>
      <c r="B51" s="52" t="s">
        <v>49</v>
      </c>
      <c r="C51" s="73">
        <v>5000000</v>
      </c>
      <c r="D51" s="73">
        <v>5000000</v>
      </c>
      <c r="E51" s="25">
        <f>D51*10%</f>
        <v>500000</v>
      </c>
      <c r="F51" s="73">
        <f t="shared" si="2"/>
        <v>4500000</v>
      </c>
      <c r="G51" s="27"/>
    </row>
    <row r="52" spans="1:7" s="54" customFormat="1" ht="39" customHeight="1">
      <c r="A52" s="7">
        <v>3.6</v>
      </c>
      <c r="B52" s="52" t="s">
        <v>118</v>
      </c>
      <c r="C52" s="73">
        <v>5000000</v>
      </c>
      <c r="D52" s="73">
        <v>5000000</v>
      </c>
      <c r="E52" s="25">
        <f>D52*10%</f>
        <v>500000</v>
      </c>
      <c r="F52" s="73">
        <f t="shared" si="2"/>
        <v>4500000</v>
      </c>
      <c r="G52" s="27"/>
    </row>
    <row r="53" spans="1:7" s="54" customFormat="1" ht="21.75" customHeight="1">
      <c r="A53" s="7">
        <v>3.7</v>
      </c>
      <c r="B53" s="52" t="s">
        <v>85</v>
      </c>
      <c r="C53" s="73">
        <v>3000000</v>
      </c>
      <c r="D53" s="73">
        <v>3000000</v>
      </c>
      <c r="E53" s="25">
        <f>D53*10%</f>
        <v>300000</v>
      </c>
      <c r="F53" s="73">
        <f t="shared" si="2"/>
        <v>2700000</v>
      </c>
      <c r="G53" s="27"/>
    </row>
    <row r="54" spans="1:7" ht="21.75" customHeight="1">
      <c r="A54" s="7">
        <v>3.8</v>
      </c>
      <c r="B54" s="52" t="s">
        <v>86</v>
      </c>
      <c r="C54" s="25">
        <f>C55</f>
        <v>3516000000</v>
      </c>
      <c r="D54" s="25">
        <f>D55</f>
        <v>3516000000</v>
      </c>
      <c r="E54" s="25">
        <f>E55</f>
        <v>0</v>
      </c>
      <c r="F54" s="73">
        <f t="shared" si="2"/>
        <v>3516000000</v>
      </c>
      <c r="G54" s="25">
        <f>G55</f>
        <v>0</v>
      </c>
    </row>
    <row r="55" spans="1:7" ht="18.75">
      <c r="A55" s="56" t="s">
        <v>18</v>
      </c>
      <c r="B55" s="57" t="s">
        <v>69</v>
      </c>
      <c r="C55" s="20">
        <v>3516000000</v>
      </c>
      <c r="D55" s="20">
        <v>3516000000</v>
      </c>
      <c r="E55" s="20"/>
      <c r="F55" s="58">
        <f t="shared" si="2"/>
        <v>3516000000</v>
      </c>
      <c r="G55" s="13"/>
    </row>
    <row r="56" spans="1:7" s="54" customFormat="1" ht="18.75">
      <c r="A56" s="69">
        <v>4</v>
      </c>
      <c r="B56" s="52" t="s">
        <v>32</v>
      </c>
      <c r="C56" s="25">
        <v>525000000</v>
      </c>
      <c r="D56" s="25">
        <v>525000000</v>
      </c>
      <c r="E56" s="25"/>
      <c r="F56" s="73">
        <f t="shared" si="2"/>
        <v>525000000</v>
      </c>
      <c r="G56" s="27"/>
    </row>
    <row r="57" spans="1:7" s="54" customFormat="1" ht="56.25">
      <c r="A57" s="69">
        <v>4.1</v>
      </c>
      <c r="B57" s="57" t="s">
        <v>125</v>
      </c>
      <c r="C57" s="20">
        <v>405000000</v>
      </c>
      <c r="D57" s="20">
        <v>405000000</v>
      </c>
      <c r="E57" s="20"/>
      <c r="F57" s="73">
        <f t="shared" si="2"/>
        <v>405000000</v>
      </c>
      <c r="G57" s="27"/>
    </row>
    <row r="58" spans="1:7" s="54" customFormat="1" ht="18.75">
      <c r="A58" s="69">
        <v>4.2</v>
      </c>
      <c r="B58" s="52" t="s">
        <v>106</v>
      </c>
      <c r="C58" s="25">
        <v>120000000</v>
      </c>
      <c r="D58" s="25">
        <v>120000000</v>
      </c>
      <c r="E58" s="25">
        <v>120000000</v>
      </c>
      <c r="F58" s="73">
        <f t="shared" si="2"/>
        <v>0</v>
      </c>
      <c r="G58" s="16"/>
    </row>
    <row r="59" spans="1:7" s="54" customFormat="1" ht="42.75" customHeight="1">
      <c r="A59" s="69" t="s">
        <v>18</v>
      </c>
      <c r="B59" s="57" t="s">
        <v>33</v>
      </c>
      <c r="C59" s="72">
        <v>90000000</v>
      </c>
      <c r="D59" s="72">
        <v>90000000</v>
      </c>
      <c r="E59" s="72">
        <f t="shared" si="1"/>
        <v>9000000</v>
      </c>
      <c r="F59" s="58">
        <f t="shared" si="2"/>
        <v>81000000</v>
      </c>
      <c r="G59" s="97" t="s">
        <v>119</v>
      </c>
    </row>
    <row r="60" spans="1:7" s="54" customFormat="1" ht="42.75" customHeight="1">
      <c r="A60" s="69" t="s">
        <v>18</v>
      </c>
      <c r="B60" s="57" t="s">
        <v>34</v>
      </c>
      <c r="C60" s="72">
        <v>30000000</v>
      </c>
      <c r="D60" s="72">
        <v>30000000</v>
      </c>
      <c r="E60" s="72">
        <f t="shared" si="1"/>
        <v>3000000</v>
      </c>
      <c r="F60" s="58">
        <f t="shared" si="2"/>
        <v>27000000</v>
      </c>
      <c r="G60" s="97"/>
    </row>
    <row r="61" spans="1:7" s="54" customFormat="1" ht="18.75">
      <c r="A61" s="7">
        <v>5</v>
      </c>
      <c r="B61" s="52" t="s">
        <v>37</v>
      </c>
      <c r="C61" s="16">
        <v>26000000</v>
      </c>
      <c r="D61" s="16">
        <v>26000000</v>
      </c>
      <c r="E61" s="25">
        <f>D61*10%</f>
        <v>2600000</v>
      </c>
      <c r="F61" s="73">
        <f t="shared" si="2"/>
        <v>23400000</v>
      </c>
      <c r="G61" s="27"/>
    </row>
    <row r="62" spans="1:7" s="54" customFormat="1" ht="37.5">
      <c r="A62" s="7" t="s">
        <v>11</v>
      </c>
      <c r="B62" s="52" t="s">
        <v>91</v>
      </c>
      <c r="C62" s="16"/>
      <c r="D62" s="16"/>
      <c r="E62" s="20">
        <f t="shared" si="1"/>
        <v>0</v>
      </c>
      <c r="F62" s="73">
        <f t="shared" si="2"/>
        <v>0</v>
      </c>
      <c r="G62" s="27"/>
    </row>
    <row r="63" spans="1:7" s="54" customFormat="1" ht="18.75">
      <c r="A63" s="7" t="s">
        <v>15</v>
      </c>
      <c r="B63" s="52" t="s">
        <v>90</v>
      </c>
      <c r="C63" s="16"/>
      <c r="D63" s="16"/>
      <c r="E63" s="20">
        <f t="shared" si="1"/>
        <v>0</v>
      </c>
      <c r="F63" s="73">
        <f t="shared" si="2"/>
        <v>0</v>
      </c>
      <c r="G63" s="27"/>
    </row>
    <row r="64" spans="1:7" s="54" customFormat="1" ht="18.75">
      <c r="A64" s="7" t="s">
        <v>92</v>
      </c>
      <c r="B64" s="52" t="s">
        <v>38</v>
      </c>
      <c r="C64" s="16">
        <v>156000000</v>
      </c>
      <c r="D64" s="16">
        <v>156000000</v>
      </c>
      <c r="E64" s="20"/>
      <c r="F64" s="73">
        <f t="shared" si="2"/>
        <v>156000000</v>
      </c>
      <c r="G64" s="27"/>
    </row>
    <row r="65" spans="1:7" s="54" customFormat="1" ht="18.75">
      <c r="A65" s="7" t="s">
        <v>39</v>
      </c>
      <c r="B65" s="52" t="s">
        <v>40</v>
      </c>
      <c r="C65" s="16"/>
      <c r="D65" s="16"/>
      <c r="E65" s="20">
        <f t="shared" si="1"/>
        <v>0</v>
      </c>
      <c r="F65" s="73">
        <f t="shared" si="2"/>
        <v>0</v>
      </c>
      <c r="G65" s="27"/>
    </row>
    <row r="66" spans="1:7" ht="37.5">
      <c r="A66" s="66"/>
      <c r="B66" s="76" t="s">
        <v>41</v>
      </c>
      <c r="C66" s="19"/>
      <c r="D66" s="19"/>
      <c r="E66" s="20">
        <f t="shared" si="1"/>
        <v>0</v>
      </c>
      <c r="F66" s="73">
        <f t="shared" si="2"/>
        <v>0</v>
      </c>
      <c r="G66" s="13"/>
    </row>
    <row r="67" spans="1:7" s="35" customFormat="1" ht="15" customHeight="1">
      <c r="A67" s="103" t="s">
        <v>80</v>
      </c>
      <c r="B67" s="103"/>
      <c r="C67" s="77"/>
      <c r="D67" s="98" t="s">
        <v>115</v>
      </c>
      <c r="E67" s="98"/>
      <c r="F67" s="98"/>
      <c r="G67" s="98"/>
    </row>
    <row r="68" spans="1:7" s="35" customFormat="1" ht="23.25" customHeight="1">
      <c r="A68" s="45"/>
      <c r="C68" s="45"/>
      <c r="E68" s="104" t="s">
        <v>81</v>
      </c>
      <c r="F68" s="104"/>
      <c r="G68" s="39"/>
    </row>
    <row r="69" spans="1:7" s="35" customFormat="1" ht="23.25" customHeight="1">
      <c r="A69" s="45"/>
      <c r="C69" s="45"/>
      <c r="E69" s="99" t="s">
        <v>82</v>
      </c>
      <c r="F69" s="99"/>
      <c r="G69" s="42"/>
    </row>
    <row r="70" spans="1:7" s="35" customFormat="1" ht="23.25" customHeight="1">
      <c r="A70" s="45"/>
      <c r="C70" s="45"/>
      <c r="E70" s="36"/>
      <c r="F70" s="43"/>
      <c r="G70" s="44"/>
    </row>
    <row r="71" spans="1:7" s="35" customFormat="1" ht="23.25" customHeight="1">
      <c r="A71" s="45"/>
      <c r="C71" s="45"/>
      <c r="E71" s="45"/>
      <c r="F71" s="45"/>
      <c r="G71" s="47"/>
    </row>
    <row r="72" spans="1:7" s="35" customFormat="1" ht="23.25" customHeight="1">
      <c r="A72" s="100" t="s">
        <v>83</v>
      </c>
      <c r="B72" s="100"/>
      <c r="C72" s="42"/>
      <c r="E72" s="100" t="s">
        <v>93</v>
      </c>
      <c r="F72" s="100"/>
      <c r="G72" s="47"/>
    </row>
    <row r="73" spans="1:7" s="35" customFormat="1" ht="23.25" customHeight="1">
      <c r="A73" s="45"/>
      <c r="B73" s="45"/>
      <c r="C73" s="45"/>
      <c r="D73" s="45"/>
      <c r="E73" s="45"/>
      <c r="F73" s="45"/>
      <c r="G73" s="42"/>
    </row>
    <row r="74" s="35" customFormat="1" ht="18.75">
      <c r="A74" s="78"/>
    </row>
  </sheetData>
  <sheetProtection/>
  <mergeCells count="21">
    <mergeCell ref="E69:F69"/>
    <mergeCell ref="E72:F72"/>
    <mergeCell ref="B6:B7"/>
    <mergeCell ref="A72:B72"/>
    <mergeCell ref="A67:B67"/>
    <mergeCell ref="E6:E7"/>
    <mergeCell ref="E68:F68"/>
    <mergeCell ref="G40:G41"/>
    <mergeCell ref="G6:G7"/>
    <mergeCell ref="G44:G48"/>
    <mergeCell ref="G59:G60"/>
    <mergeCell ref="F6:F7"/>
    <mergeCell ref="D67:G67"/>
    <mergeCell ref="A1:B1"/>
    <mergeCell ref="A2:B2"/>
    <mergeCell ref="A3:G3"/>
    <mergeCell ref="C5:G5"/>
    <mergeCell ref="A4:G4"/>
    <mergeCell ref="C6:C7"/>
    <mergeCell ref="A6:A7"/>
    <mergeCell ref="D6:D7"/>
  </mergeCells>
  <printOptions/>
  <pageMargins left="0.74" right="0.24" top="0.2" bottom="0.2" header="0.2" footer="0.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42"/>
  <sheetViews>
    <sheetView view="pageBreakPreview" zoomScale="60" workbookViewId="0" topLeftCell="A1">
      <selection activeCell="A4" sqref="A4:G4"/>
    </sheetView>
  </sheetViews>
  <sheetFormatPr defaultColWidth="8.88671875" defaultRowHeight="18.75"/>
  <cols>
    <col min="1" max="1" width="4.5546875" style="3" customWidth="1"/>
    <col min="2" max="2" width="39.6640625" style="3" customWidth="1"/>
    <col min="3" max="3" width="13.88671875" style="26" hidden="1" customWidth="1"/>
    <col min="4" max="4" width="19.77734375" style="3" customWidth="1"/>
    <col min="5" max="5" width="22.21484375" style="3" customWidth="1"/>
    <col min="6" max="6" width="27.6640625" style="3" customWidth="1"/>
    <col min="7" max="7" width="18.5546875" style="3" customWidth="1"/>
    <col min="8" max="8" width="14.10546875" style="3" bestFit="1" customWidth="1"/>
    <col min="9" max="16384" width="8.88671875" style="3" customWidth="1"/>
  </cols>
  <sheetData>
    <row r="1" spans="1:7" ht="18.75">
      <c r="A1" s="79" t="s">
        <v>54</v>
      </c>
      <c r="B1" s="79"/>
      <c r="C1" s="2"/>
      <c r="E1" s="105" t="s">
        <v>55</v>
      </c>
      <c r="F1" s="105"/>
      <c r="G1" s="105"/>
    </row>
    <row r="2" spans="1:7" ht="18.75">
      <c r="A2" s="80" t="s">
        <v>56</v>
      </c>
      <c r="B2" s="80"/>
      <c r="C2" s="5"/>
      <c r="E2" s="105" t="s">
        <v>57</v>
      </c>
      <c r="F2" s="105"/>
      <c r="G2" s="105"/>
    </row>
    <row r="3" spans="1:7" ht="18.75">
      <c r="A3" s="81" t="s">
        <v>133</v>
      </c>
      <c r="B3" s="81"/>
      <c r="C3" s="81"/>
      <c r="D3" s="82"/>
      <c r="E3" s="82"/>
      <c r="F3" s="82"/>
      <c r="G3" s="81"/>
    </row>
    <row r="4" spans="1:7" ht="19.5">
      <c r="A4" s="85" t="s">
        <v>134</v>
      </c>
      <c r="B4" s="85"/>
      <c r="C4" s="85"/>
      <c r="D4" s="85"/>
      <c r="E4" s="85"/>
      <c r="F4" s="85"/>
      <c r="G4" s="85"/>
    </row>
    <row r="5" spans="1:6" ht="18.75">
      <c r="A5" s="1"/>
      <c r="B5" s="1"/>
      <c r="C5" s="2"/>
      <c r="D5" s="1"/>
      <c r="E5" s="6" t="s">
        <v>58</v>
      </c>
      <c r="F5" s="6"/>
    </row>
    <row r="6" spans="1:7" ht="22.5" customHeight="1">
      <c r="A6" s="109" t="s">
        <v>59</v>
      </c>
      <c r="B6" s="108" t="s">
        <v>60</v>
      </c>
      <c r="C6" s="106" t="s">
        <v>88</v>
      </c>
      <c r="D6" s="110" t="s">
        <v>124</v>
      </c>
      <c r="E6" s="111"/>
      <c r="F6" s="112"/>
      <c r="G6" s="108" t="s">
        <v>53</v>
      </c>
    </row>
    <row r="7" spans="1:7" ht="12.75" customHeight="1">
      <c r="A7" s="109"/>
      <c r="B7" s="108"/>
      <c r="C7" s="107"/>
      <c r="D7" s="109" t="s">
        <v>61</v>
      </c>
      <c r="E7" s="109" t="s">
        <v>108</v>
      </c>
      <c r="F7" s="88" t="s">
        <v>109</v>
      </c>
      <c r="G7" s="108"/>
    </row>
    <row r="8" spans="1:7" ht="24.75" customHeight="1">
      <c r="A8" s="109"/>
      <c r="B8" s="108"/>
      <c r="C8" s="107"/>
      <c r="D8" s="109"/>
      <c r="E8" s="109"/>
      <c r="F8" s="113"/>
      <c r="G8" s="108"/>
    </row>
    <row r="9" spans="1:7" ht="5.25" customHeight="1">
      <c r="A9" s="108"/>
      <c r="B9" s="108"/>
      <c r="C9" s="107"/>
      <c r="D9" s="109"/>
      <c r="E9" s="109"/>
      <c r="F9" s="89"/>
      <c r="G9" s="108"/>
    </row>
    <row r="10" spans="1:7" ht="18.75">
      <c r="A10" s="8" t="s">
        <v>2</v>
      </c>
      <c r="B10" s="8" t="s">
        <v>17</v>
      </c>
      <c r="C10" s="9"/>
      <c r="D10" s="7">
        <v>1</v>
      </c>
      <c r="E10" s="8">
        <v>2</v>
      </c>
      <c r="F10" s="7">
        <v>3</v>
      </c>
      <c r="G10" s="8">
        <v>4</v>
      </c>
    </row>
    <row r="11" spans="1:8" ht="18.75">
      <c r="A11" s="8"/>
      <c r="B11" s="8" t="s">
        <v>62</v>
      </c>
      <c r="C11" s="10" t="e">
        <f>C12+C31</f>
        <v>#REF!</v>
      </c>
      <c r="D11" s="10">
        <f>D12+D31</f>
        <v>21711000000</v>
      </c>
      <c r="E11" s="10">
        <f>E12+E31</f>
        <v>11941000000</v>
      </c>
      <c r="F11" s="10">
        <f>F12+F31</f>
        <v>11941000000</v>
      </c>
      <c r="G11" s="10">
        <f>G12+G31</f>
        <v>0</v>
      </c>
      <c r="H11" s="11">
        <f>E11-7754000000</f>
        <v>4187000000</v>
      </c>
    </row>
    <row r="12" spans="1:7" ht="18.75">
      <c r="A12" s="8" t="s">
        <v>2</v>
      </c>
      <c r="B12" s="8" t="s">
        <v>63</v>
      </c>
      <c r="C12" s="12" t="e">
        <f>C13+C27+C30</f>
        <v>#REF!</v>
      </c>
      <c r="D12" s="12">
        <f>D13+D27+D30</f>
        <v>21711000000</v>
      </c>
      <c r="E12" s="12">
        <f>E13+E27+E30</f>
        <v>11941000000</v>
      </c>
      <c r="F12" s="12">
        <f>F13+F27+F30</f>
        <v>11941000000</v>
      </c>
      <c r="G12" s="13"/>
    </row>
    <row r="13" spans="1:7" ht="18.75">
      <c r="A13" s="14" t="s">
        <v>3</v>
      </c>
      <c r="B13" s="15" t="s">
        <v>24</v>
      </c>
      <c r="C13" s="16">
        <f>C14+C15+C16+C17+C18+C19+C20+C23+C26</f>
        <v>2658643838</v>
      </c>
      <c r="D13" s="16">
        <f>D14+D15+D16+D17+D18+D19+D20+D23+D26</f>
        <v>17061000000</v>
      </c>
      <c r="E13" s="16">
        <f>E14+E15+E16+E17+E18+E19+E20+E23+E26</f>
        <v>7191000000</v>
      </c>
      <c r="F13" s="16">
        <f>F14+F15+F16+F17+F18+F19+F20+F23+F26</f>
        <v>7191000000</v>
      </c>
      <c r="G13" s="13"/>
    </row>
    <row r="14" spans="1:7" ht="18.75">
      <c r="A14" s="17">
        <v>1</v>
      </c>
      <c r="B14" s="18" t="s">
        <v>12</v>
      </c>
      <c r="C14" s="19">
        <v>215000000</v>
      </c>
      <c r="D14" s="20">
        <v>175000000</v>
      </c>
      <c r="E14" s="20">
        <v>175000000</v>
      </c>
      <c r="F14" s="20">
        <v>175000000</v>
      </c>
      <c r="G14" s="13"/>
    </row>
    <row r="15" spans="1:7" ht="18.75">
      <c r="A15" s="17">
        <v>2</v>
      </c>
      <c r="B15" s="18" t="s">
        <v>13</v>
      </c>
      <c r="C15" s="19">
        <v>93000000</v>
      </c>
      <c r="D15" s="20">
        <v>90000000</v>
      </c>
      <c r="E15" s="20">
        <v>90000000</v>
      </c>
      <c r="F15" s="20">
        <v>90000000</v>
      </c>
      <c r="G15" s="13"/>
    </row>
    <row r="16" spans="1:9" ht="18.75">
      <c r="A16" s="17">
        <v>3</v>
      </c>
      <c r="B16" s="18" t="s">
        <v>4</v>
      </c>
      <c r="C16" s="19">
        <v>2093223000</v>
      </c>
      <c r="D16" s="20">
        <v>16450000000</v>
      </c>
      <c r="E16" s="20">
        <v>6580000000</v>
      </c>
      <c r="F16" s="20">
        <f>E16</f>
        <v>6580000000</v>
      </c>
      <c r="G16" s="13"/>
      <c r="I16" s="3" t="s">
        <v>123</v>
      </c>
    </row>
    <row r="17" spans="1:7" ht="18.75">
      <c r="A17" s="17">
        <v>4</v>
      </c>
      <c r="B17" s="18" t="s">
        <v>14</v>
      </c>
      <c r="C17" s="19">
        <v>418988</v>
      </c>
      <c r="D17" s="20"/>
      <c r="E17" s="20"/>
      <c r="F17" s="20"/>
      <c r="G17" s="13"/>
    </row>
    <row r="18" spans="1:7" ht="18.75">
      <c r="A18" s="17">
        <v>5</v>
      </c>
      <c r="B18" s="18" t="s">
        <v>8</v>
      </c>
      <c r="C18" s="19">
        <v>13000000</v>
      </c>
      <c r="D18" s="20">
        <v>70000000</v>
      </c>
      <c r="E18" s="20">
        <v>70000000</v>
      </c>
      <c r="F18" s="20">
        <v>70000000</v>
      </c>
      <c r="G18" s="13"/>
    </row>
    <row r="19" spans="1:7" ht="18.75">
      <c r="A19" s="17">
        <v>6</v>
      </c>
      <c r="B19" s="18" t="s">
        <v>6</v>
      </c>
      <c r="C19" s="19">
        <v>30000000</v>
      </c>
      <c r="D19" s="20">
        <v>120000000</v>
      </c>
      <c r="E19" s="20">
        <v>120000000</v>
      </c>
      <c r="F19" s="20">
        <v>120000000</v>
      </c>
      <c r="G19" s="13"/>
    </row>
    <row r="20" spans="1:7" ht="18.75">
      <c r="A20" s="17">
        <v>7</v>
      </c>
      <c r="B20" s="18" t="s">
        <v>7</v>
      </c>
      <c r="C20" s="19">
        <f>C21+C22</f>
        <v>47333000</v>
      </c>
      <c r="D20" s="20">
        <f>D21+D22</f>
        <v>56000000</v>
      </c>
      <c r="E20" s="20">
        <f>E21+E22</f>
        <v>56000000</v>
      </c>
      <c r="F20" s="20">
        <f>F21+F22</f>
        <v>56000000</v>
      </c>
      <c r="G20" s="13"/>
    </row>
    <row r="21" spans="1:9" ht="18.75" hidden="1">
      <c r="A21" s="21" t="s">
        <v>18</v>
      </c>
      <c r="B21" s="22" t="s">
        <v>25</v>
      </c>
      <c r="C21" s="23">
        <v>22450000</v>
      </c>
      <c r="D21" s="20">
        <v>21000000</v>
      </c>
      <c r="E21" s="20">
        <v>21000000</v>
      </c>
      <c r="F21" s="20">
        <v>21000000</v>
      </c>
      <c r="G21" s="13"/>
      <c r="I21" s="11"/>
    </row>
    <row r="22" spans="1:7" ht="18.75" hidden="1">
      <c r="A22" s="21" t="s">
        <v>18</v>
      </c>
      <c r="B22" s="22" t="s">
        <v>26</v>
      </c>
      <c r="C22" s="23">
        <v>24883000</v>
      </c>
      <c r="D22" s="20">
        <v>35000000</v>
      </c>
      <c r="E22" s="20">
        <v>35000000</v>
      </c>
      <c r="F22" s="20">
        <v>35000000</v>
      </c>
      <c r="G22" s="13"/>
    </row>
    <row r="23" spans="1:7" ht="18.75">
      <c r="A23" s="17">
        <v>8</v>
      </c>
      <c r="B23" s="18" t="s">
        <v>9</v>
      </c>
      <c r="C23" s="19">
        <f>C24+C25</f>
        <v>160757000</v>
      </c>
      <c r="D23" s="20">
        <v>100000000</v>
      </c>
      <c r="E23" s="20">
        <v>100000000</v>
      </c>
      <c r="F23" s="20">
        <v>100000000</v>
      </c>
      <c r="G23" s="13"/>
    </row>
    <row r="24" spans="1:7" ht="18.75">
      <c r="A24" s="21" t="s">
        <v>18</v>
      </c>
      <c r="B24" s="22" t="s">
        <v>9</v>
      </c>
      <c r="C24" s="23">
        <f>160757000-32500000</f>
        <v>128257000</v>
      </c>
      <c r="D24" s="24"/>
      <c r="E24" s="24"/>
      <c r="F24" s="24"/>
      <c r="G24" s="13"/>
    </row>
    <row r="25" spans="1:7" ht="18.75">
      <c r="A25" s="21" t="s">
        <v>18</v>
      </c>
      <c r="B25" s="22" t="s">
        <v>10</v>
      </c>
      <c r="C25" s="23">
        <v>32500000</v>
      </c>
      <c r="D25" s="24"/>
      <c r="E25" s="24"/>
      <c r="F25" s="24"/>
      <c r="G25" s="13"/>
    </row>
    <row r="26" spans="1:7" ht="18.75">
      <c r="A26" s="21">
        <v>9</v>
      </c>
      <c r="B26" s="22" t="s">
        <v>89</v>
      </c>
      <c r="C26" s="23">
        <v>5911850</v>
      </c>
      <c r="D26" s="24"/>
      <c r="E26" s="24"/>
      <c r="F26" s="24"/>
      <c r="G26" s="13"/>
    </row>
    <row r="27" spans="1:7" ht="18.75">
      <c r="A27" s="14" t="s">
        <v>11</v>
      </c>
      <c r="B27" s="15" t="s">
        <v>27</v>
      </c>
      <c r="C27" s="16" t="e">
        <f>SUM(C28:C29)</f>
        <v>#REF!</v>
      </c>
      <c r="D27" s="25">
        <f>SUM(D28:D29)</f>
        <v>4650000000</v>
      </c>
      <c r="E27" s="25">
        <f>SUM(E28:E29)</f>
        <v>4650000000</v>
      </c>
      <c r="F27" s="25">
        <f>SUM(F28:F29)</f>
        <v>4650000000</v>
      </c>
      <c r="G27" s="13"/>
    </row>
    <row r="28" spans="1:8" ht="18.75">
      <c r="A28" s="17">
        <v>1</v>
      </c>
      <c r="B28" s="18" t="s">
        <v>28</v>
      </c>
      <c r="C28" s="19">
        <v>3183000000</v>
      </c>
      <c r="D28" s="20">
        <v>3788000000</v>
      </c>
      <c r="E28" s="20">
        <v>3788000000</v>
      </c>
      <c r="F28" s="20">
        <v>3788000000</v>
      </c>
      <c r="G28" s="13"/>
      <c r="H28" s="26">
        <f>3788000000</f>
        <v>3788000000</v>
      </c>
    </row>
    <row r="29" spans="1:8" ht="18.75">
      <c r="A29" s="17">
        <v>2</v>
      </c>
      <c r="B29" s="18" t="s">
        <v>16</v>
      </c>
      <c r="C29" s="19" t="e">
        <f>#REF!</f>
        <v>#REF!</v>
      </c>
      <c r="D29" s="20">
        <v>862000000</v>
      </c>
      <c r="E29" s="20">
        <v>862000000</v>
      </c>
      <c r="F29" s="20">
        <v>862000000</v>
      </c>
      <c r="G29" s="13"/>
      <c r="H29" s="26">
        <f>H28/12</f>
        <v>315666666.6666667</v>
      </c>
    </row>
    <row r="30" spans="1:8" ht="37.5">
      <c r="A30" s="27" t="s">
        <v>15</v>
      </c>
      <c r="B30" s="28" t="s">
        <v>129</v>
      </c>
      <c r="C30" s="16">
        <f>475099583+87710348</f>
        <v>562809931</v>
      </c>
      <c r="D30" s="25"/>
      <c r="E30" s="25">
        <v>100000000</v>
      </c>
      <c r="F30" s="25">
        <v>100000000</v>
      </c>
      <c r="G30" s="13"/>
      <c r="H30" s="26" t="e">
        <f>#REF!*11</f>
        <v>#REF!</v>
      </c>
    </row>
    <row r="31" spans="1:8" ht="18.75">
      <c r="A31" s="27" t="s">
        <v>64</v>
      </c>
      <c r="B31" s="27" t="s">
        <v>65</v>
      </c>
      <c r="C31" s="12">
        <f>SUM(C32:C33)</f>
        <v>10000000</v>
      </c>
      <c r="D31" s="10">
        <f>SUM(D32:D33)</f>
        <v>0</v>
      </c>
      <c r="E31" s="10">
        <f>SUM(E32:E33)</f>
        <v>0</v>
      </c>
      <c r="F31" s="10">
        <f>SUM(F32:F33)</f>
        <v>0</v>
      </c>
      <c r="G31" s="13"/>
      <c r="H31" s="26" t="e">
        <f>H28-H30</f>
        <v>#REF!</v>
      </c>
    </row>
    <row r="32" spans="1:7" ht="28.5" customHeight="1">
      <c r="A32" s="27"/>
      <c r="B32" s="29" t="s">
        <v>66</v>
      </c>
      <c r="C32" s="30">
        <v>10000000</v>
      </c>
      <c r="D32" s="10"/>
      <c r="E32" s="10"/>
      <c r="F32" s="10"/>
      <c r="G32" s="13"/>
    </row>
    <row r="33" spans="1:7" ht="28.5" customHeight="1">
      <c r="A33" s="27"/>
      <c r="B33" s="29" t="s">
        <v>67</v>
      </c>
      <c r="C33" s="30"/>
      <c r="D33" s="31"/>
      <c r="E33" s="31"/>
      <c r="F33" s="31"/>
      <c r="G33" s="13"/>
    </row>
    <row r="34" spans="1:7" s="35" customFormat="1" ht="14.25" customHeight="1">
      <c r="A34" s="32"/>
      <c r="B34" s="33"/>
      <c r="C34" s="34"/>
      <c r="D34" s="98" t="s">
        <v>115</v>
      </c>
      <c r="E34" s="98"/>
      <c r="F34" s="98"/>
      <c r="G34" s="98"/>
    </row>
    <row r="35" spans="1:12" s="35" customFormat="1" ht="15" customHeight="1">
      <c r="A35" s="36"/>
      <c r="B35" s="37" t="s">
        <v>80</v>
      </c>
      <c r="C35" s="38"/>
      <c r="E35" s="104" t="s">
        <v>81</v>
      </c>
      <c r="F35" s="104"/>
      <c r="G35" s="39"/>
      <c r="H35" s="39"/>
      <c r="J35" s="39"/>
      <c r="K35" s="39"/>
      <c r="L35" s="39"/>
    </row>
    <row r="36" spans="1:12" s="35" customFormat="1" ht="15" customHeight="1">
      <c r="A36" s="36"/>
      <c r="B36" s="40"/>
      <c r="C36" s="41"/>
      <c r="E36" s="99" t="s">
        <v>82</v>
      </c>
      <c r="F36" s="99"/>
      <c r="G36" s="42"/>
      <c r="H36" s="42"/>
      <c r="J36" s="42"/>
      <c r="K36" s="42"/>
      <c r="L36" s="42"/>
    </row>
    <row r="37" spans="1:12" s="35" customFormat="1" ht="15" customHeight="1">
      <c r="A37" s="36"/>
      <c r="B37" s="40"/>
      <c r="C37" s="41"/>
      <c r="E37" s="36"/>
      <c r="F37" s="43"/>
      <c r="G37" s="44"/>
      <c r="H37" s="44"/>
      <c r="J37" s="44"/>
      <c r="K37" s="44"/>
      <c r="L37" s="44"/>
    </row>
    <row r="38" spans="1:8" s="35" customFormat="1" ht="15" customHeight="1">
      <c r="A38" s="45"/>
      <c r="C38" s="46"/>
      <c r="E38" s="45"/>
      <c r="F38" s="45"/>
      <c r="G38" s="47"/>
      <c r="H38" s="47"/>
    </row>
    <row r="39" spans="1:8" s="35" customFormat="1" ht="15" customHeight="1">
      <c r="A39" s="100" t="s">
        <v>83</v>
      </c>
      <c r="B39" s="100"/>
      <c r="C39" s="48"/>
      <c r="E39" s="100" t="s">
        <v>93</v>
      </c>
      <c r="F39" s="100"/>
      <c r="G39" s="47"/>
      <c r="H39" s="47"/>
    </row>
    <row r="40" spans="1:6" s="35" customFormat="1" ht="18.75">
      <c r="A40" s="40"/>
      <c r="B40" s="40"/>
      <c r="C40" s="41"/>
      <c r="D40" s="40"/>
      <c r="E40" s="40"/>
      <c r="F40" s="40"/>
    </row>
    <row r="41" spans="1:6" s="35" customFormat="1" ht="18.75">
      <c r="A41" s="40"/>
      <c r="B41" s="40"/>
      <c r="C41" s="41"/>
      <c r="D41" s="40"/>
      <c r="E41" s="40"/>
      <c r="F41" s="40"/>
    </row>
    <row r="42" spans="1:6" s="49" customFormat="1" ht="18.75">
      <c r="A42" s="32"/>
      <c r="B42" s="37"/>
      <c r="C42" s="38"/>
      <c r="D42" s="32"/>
      <c r="E42" s="37"/>
      <c r="F42" s="37"/>
    </row>
  </sheetData>
  <sheetProtection/>
  <mergeCells count="19">
    <mergeCell ref="E36:F36"/>
    <mergeCell ref="E35:F35"/>
    <mergeCell ref="E39:F39"/>
    <mergeCell ref="A4:G4"/>
    <mergeCell ref="A39:B39"/>
    <mergeCell ref="A6:A9"/>
    <mergeCell ref="D6:F6"/>
    <mergeCell ref="F7:F9"/>
    <mergeCell ref="D34:G34"/>
    <mergeCell ref="E1:G1"/>
    <mergeCell ref="E2:G2"/>
    <mergeCell ref="C6:C9"/>
    <mergeCell ref="B6:B9"/>
    <mergeCell ref="D7:D9"/>
    <mergeCell ref="E7:E9"/>
    <mergeCell ref="G6:G9"/>
    <mergeCell ref="A1:B1"/>
    <mergeCell ref="A2:B2"/>
    <mergeCell ref="A3:G3"/>
  </mergeCells>
  <printOptions/>
  <pageMargins left="0.26" right="0.2" top="1" bottom="1" header="0.5" footer="0.5"/>
  <pageSetup horizontalDpi="600" verticalDpi="600" orientation="landscape" paperSize="9" scale="75" r:id="rId1"/>
  <rowBreaks count="1" manualBreakCount="1">
    <brk id="33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0905.995.488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 An</dc:creator>
  <cp:keywords/>
  <dc:description/>
  <cp:lastModifiedBy>AutoBVT</cp:lastModifiedBy>
  <cp:lastPrinted>2023-12-22T06:52:01Z</cp:lastPrinted>
  <dcterms:created xsi:type="dcterms:W3CDTF">2018-12-13T02:05:15Z</dcterms:created>
  <dcterms:modified xsi:type="dcterms:W3CDTF">2024-01-09T03:01:47Z</dcterms:modified>
  <cp:category/>
  <cp:version/>
  <cp:contentType/>
  <cp:contentStatus/>
</cp:coreProperties>
</file>